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" sheetId="1" r:id="rId1"/>
    <sheet name="RZiS" sheetId="2" r:id="rId2"/>
    <sheet name="SU" sheetId="3" r:id="rId3"/>
    <sheet name="AW" sheetId="4" r:id="rId4"/>
  </sheets>
  <definedNames>
    <definedName name="_xlnm.Print_Area" localSheetId="3">'AW'!$A$1:$H$29</definedName>
    <definedName name="_xlnm.Print_Area" localSheetId="0">'B'!$A$1:$R$130</definedName>
    <definedName name="_xlnm.Print_Area" localSheetId="1">'RZiS'!$A$1:$R$50</definedName>
    <definedName name="_xlnm.Print_Area" localSheetId="2">'SU'!$A$1:$R$65</definedName>
  </definedNames>
  <calcPr fullCalcOnLoad="1"/>
</workbook>
</file>

<file path=xl/sharedStrings.xml><?xml version="1.0" encoding="utf-8"?>
<sst xmlns="http://schemas.openxmlformats.org/spreadsheetml/2006/main" count="409" uniqueCount="282">
  <si>
    <t>Bilans SPZOZ w Rawie Mazowieckiej</t>
  </si>
  <si>
    <t>AKTYWA</t>
  </si>
  <si>
    <t>Stan na 31.12.1999 
(PLN)</t>
  </si>
  <si>
    <t>Stan na 31.12.2000 
(PLN)</t>
  </si>
  <si>
    <t>Stan na 31.12.2001 
(PLN)</t>
  </si>
  <si>
    <t>Stan na 31.12.2002 
(PLN)</t>
  </si>
  <si>
    <t>Stan na 31.12.2003 
(PLN)</t>
  </si>
  <si>
    <t>Stan na 31.12.2004 
(PLN)</t>
  </si>
  <si>
    <t>Struktura na 31.12.1999 (%)</t>
  </si>
  <si>
    <t>Struktura na 31.12.2000 (%)</t>
  </si>
  <si>
    <t>Struktura na 31.12.2001 (%)</t>
  </si>
  <si>
    <t>Struktura na 31.12.2002 (%)</t>
  </si>
  <si>
    <t>Struktura na 31.12.2003 (%)</t>
  </si>
  <si>
    <t>Struktura na 31.12.2004 (%)</t>
  </si>
  <si>
    <t>2000/1999 
(%)</t>
  </si>
  <si>
    <t>2001/2000 
(%)</t>
  </si>
  <si>
    <t>2002/2001 
(%)</t>
  </si>
  <si>
    <t>2003/2002 
(%)</t>
  </si>
  <si>
    <t>2004/2003 
(%)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</si>
  <si>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</si>
  <si>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</si>
  <si>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</si>
  <si>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</si>
  <si>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</si>
  <si>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</si>
  <si>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</si>
  <si>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</si>
  <si>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użytkowania wieczystego gruntu)</t>
  </si>
  <si>
    <t>b) budynki,lokale i obiekty inżynierii lądowej i wodnej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</si>
  <si>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</si>
  <si>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</si>
  <si>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</si>
  <si>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</si>
  <si>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</si>
  <si>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</si>
  <si>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</si>
  <si>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</si>
  <si>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</si>
  <si>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</si>
  <si>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</si>
  <si>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</si>
  <si>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</si>
  <si>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</si>
  <si>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</si>
  <si>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</si>
  <si>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</si>
  <si>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</si>
  <si>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</si>
  <si>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</si>
  <si>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</si>
  <si>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</si>
  <si>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</si>
  <si>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</si>
  <si>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</si>
  <si>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</si>
  <si>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</si>
  <si>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</si>
  <si>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</si>
  <si>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</si>
  <si>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</si>
  <si>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z tytułu dostaw i usług o okresie spłaty:</t>
  </si>
  <si>
    <t>- do 12 miesięcy</t>
  </si>
  <si>
    <t>- powyżej 12 miesięcy</t>
  </si>
  <si>
    <t>b) inne</t>
  </si>
  <si>
    <t>2. Należności od pozostałych jednostek</t>
  </si>
  <si>
    <t>b) z tytułu podatków , dotacji,ceł,ubezpieczeń społecznych i zdrowotnych oraz innych świadczeń</t>
  </si>
  <si>
    <t>c) inne</t>
  </si>
  <si>
    <t>d) dochodzone na drodze sądowej</t>
  </si>
  <si>
    <t>III . Inwestycje krótkoterminowe</t>
  </si>
  <si>
    <t>1. Krótkoterminowe aktywa finansowe</t>
  </si>
  <si>
    <t>a) w jednostkach powiązanych</t>
  </si>
  <si>
    <t>- inne krótkoterminowe aktywa finansowe</t>
  </si>
  <si>
    <t>c) środki pieniężne i inne aktywa pieniężne</t>
  </si>
  <si>
    <t xml:space="preserve">- środki pieniężne w kasie i na rachunkach </t>
  </si>
  <si>
    <t>- inne środki pieniężne</t>
  </si>
  <si>
    <t>- inne aktywa pieniężne</t>
  </si>
  <si>
    <t>2. Inne inwestycje krótkoterminowe</t>
  </si>
  <si>
    <t xml:space="preserve">IV. Krótkoterminowe rozliczenioa międzyokresowe </t>
  </si>
  <si>
    <t>Aktywa razem</t>
  </si>
  <si>
    <t>PASYWA</t>
  </si>
  <si>
    <t>2001/1999 
(%)</t>
  </si>
  <si>
    <t>2002/1999 
(%)</t>
  </si>
  <si>
    <t>2003/1999 
(%)</t>
  </si>
  <si>
    <t>2004/1999 
(%)</t>
  </si>
  <si>
    <t>A. Kapitał (fundusz) własny</t>
  </si>
  <si>
    <t>I. Kapitał (fundusz ) podstawowy</t>
  </si>
  <si>
    <t>II. Należne wpłaty na kapitał podstawowy (wielkość ujemna)</t>
  </si>
  <si>
    <t>III. Udziały (akcje) własne (wielkość ujemna)</t>
  </si>
  <si>
    <t>IV. Kapitał ( fundusz) zapasowy</t>
  </si>
  <si>
    <t>V. Kapitał (fundusz) z aktualizacji wyceny</t>
  </si>
  <si>
    <t>VI. Pozostałe kapitały(fundusze)rezerwowe)</t>
  </si>
  <si>
    <t>VII. Zysk(strata) z lat ubiegłych</t>
  </si>
  <si>
    <t>VIII. Zysk (strata) netto</t>
  </si>
  <si>
    <t>IX. Odpisy z zysku netto w ciągu roku obrotowego (wielkość ujemna)</t>
  </si>
  <si>
    <t>B. Zobowiązania i rezerwy na zobowiązaniach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</si>
  <si>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</si>
  <si>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</si>
  <si>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</si>
  <si>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</si>
  <si>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</si>
  <si>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</si>
  <si>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</si>
  <si>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</si>
  <si>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</si>
  <si>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</si>
  <si>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2. Wobec pozostałych jednostek</t>
  </si>
  <si>
    <t>a) kredyty i pożyczki</t>
  </si>
  <si>
    <t xml:space="preserve">b) z tytułu emisji papierów wartościowych </t>
  </si>
  <si>
    <t>c) inne zobowiązania finansowe</t>
  </si>
  <si>
    <t>d) inne</t>
  </si>
  <si>
    <t>III. Zobowiązania krótkoterminowe</t>
  </si>
  <si>
    <t>a) z tytułu dostaw i usług , o okresie wymagalności:</t>
  </si>
  <si>
    <t xml:space="preserve">- powyżej 12 miesięcy </t>
  </si>
  <si>
    <t xml:space="preserve">b) z tytułu dłużnych emisji papierów wartościowych </t>
  </si>
  <si>
    <t>d) z tytułu dostaw i usług,o okresie wymagalności:</t>
  </si>
  <si>
    <t>e) zaliczki otrzymane na dostawy</t>
  </si>
  <si>
    <t>f) zobowiązania wekslowe</t>
  </si>
  <si>
    <t>g) z tytułu podatków,ceł,ubezpieczeń i innych świadczeń</t>
  </si>
  <si>
    <t>h) z tytułu wynagrodzeń</t>
  </si>
  <si>
    <t>i) inne</t>
  </si>
  <si>
    <t>3. Fundusze specjalne</t>
  </si>
  <si>
    <t>IV. Rozliczenia międzyokresowe</t>
  </si>
  <si>
    <t>1. Ujemna wartość firmy</t>
  </si>
  <si>
    <t xml:space="preserve">Pasywa razem </t>
  </si>
  <si>
    <t>Rachunek zysków i strat SPZOZ w Rawie Mazowieckiej</t>
  </si>
  <si>
    <t>Przychody / Koszty / Wynik finansowy (Zysk / Strata)</t>
  </si>
  <si>
    <t>Stan na 
31.12.1999</t>
  </si>
  <si>
    <t>Stan na 
31.12.2000</t>
  </si>
  <si>
    <t>Stan na 
31.12.2001</t>
  </si>
  <si>
    <t>Stan na 
31.12.2002</t>
  </si>
  <si>
    <t>Stan na 
31.12.2003</t>
  </si>
  <si>
    <t>Stan na 
31.12.2004</t>
  </si>
  <si>
    <t xml:space="preserve">A. Przychody netto ze sprzedaży i zrównane z nimi, w tym:  </t>
  </si>
  <si>
    <t xml:space="preserve"> - od jednostek powiązanych</t>
  </si>
  <si>
    <t>I. Przychody netto ze sprzedaży produktów</t>
  </si>
  <si>
    <t xml:space="preserve">II. Zmiana stanu produktów (zwiększenie - wartość dodatnia, zmniejszenie - wartość ujemna) </t>
  </si>
  <si>
    <t>III. Koszt wytworzenia produktów na własne potrzeby jednostki</t>
  </si>
  <si>
    <t xml:space="preserve">IV. Przychody netto ze sprzedaży towarów i materiałów </t>
  </si>
  <si>
    <t xml:space="preserve">B. Koszty działalności operacyjnej </t>
  </si>
  <si>
    <t xml:space="preserve">I. Amortyzacja </t>
  </si>
  <si>
    <t>II. Zużycie materiałów i energii</t>
  </si>
  <si>
    <t>III. Usługi obce</t>
  </si>
  <si>
    <t xml:space="preserve">IV. Podatki i opłaty, w tym: </t>
  </si>
  <si>
    <t xml:space="preserve"> - podatek akcyzowy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</si>
  <si>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</si>
  <si>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</si>
  <si>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</si>
  <si>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</si>
  <si>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 xml:space="preserve">C. Zysk (strata) ze sprzedaży (A - B) </t>
  </si>
  <si>
    <t>D. Pozostałe przychody operacyjne</t>
  </si>
  <si>
    <t>I. Zysk ze zbycia niefinansowanych aktywów trwałych</t>
  </si>
  <si>
    <t>II. Dotacje</t>
  </si>
  <si>
    <t>III. Inne przychody operacyjne</t>
  </si>
  <si>
    <t>E. Pozostałe koszty operacyjne</t>
  </si>
  <si>
    <t>I. Strata ze zbycia niefinansowanych aktywów trwałych</t>
  </si>
  <si>
    <t>II. Aktualizacja wartości aktywów niefinansowych</t>
  </si>
  <si>
    <t>III. Inne koszty operacyjne</t>
  </si>
  <si>
    <t xml:space="preserve">F. Zysk (strata) z działalności operacyjnej (C+D - E) </t>
  </si>
  <si>
    <t>G. Przychody finansowe</t>
  </si>
  <si>
    <t xml:space="preserve">I. Dywidendy i udziały w zyskach, w tym: </t>
  </si>
  <si>
    <t xml:space="preserve">II. Odsetki, w tym: </t>
  </si>
  <si>
    <t xml:space="preserve"> - od jednostek powiązanych </t>
  </si>
  <si>
    <t>III. Zysk ze zbycia inwestycji</t>
  </si>
  <si>
    <t>IV. Aktualizacja wartości inwestycji</t>
  </si>
  <si>
    <t>V. Inne</t>
  </si>
  <si>
    <t>H. Koszty finansowe</t>
  </si>
  <si>
    <t xml:space="preserve">I. Odsetki, w tym: </t>
  </si>
  <si>
    <t xml:space="preserve"> - dla jednostek powiązanych</t>
  </si>
  <si>
    <t>II. Strata ze zbycia inwestycji</t>
  </si>
  <si>
    <t>III. Aktualizacja wartości inwestycji</t>
  </si>
  <si>
    <t>IV. Inne</t>
  </si>
  <si>
    <t xml:space="preserve">I. Zysk (strata) z działalności gospodarczej (F+G - H) </t>
  </si>
  <si>
    <t xml:space="preserve">J. Wynik zdarzeń nadzwyczajnych (J. I. - J. II.) </t>
  </si>
  <si>
    <t>I. Zyski nadzwyczajne</t>
  </si>
  <si>
    <t>II. Straty nadzwyczajne</t>
  </si>
  <si>
    <t xml:space="preserve">K. Zysk (strata) brutto (I+/ - J) </t>
  </si>
  <si>
    <t>L. Podatek dochodowy</t>
  </si>
  <si>
    <t xml:space="preserve">M. Pozostałe obowiązkowe zmniejszenia zysku (zwiększenie straty) </t>
  </si>
  <si>
    <t xml:space="preserve">N. Zysk (strata) netto (K - L - M) </t>
  </si>
  <si>
    <t>Bilans SPZOZ w Rawie Mazowieckiej przekształcony dla potrzeb analizy wskaźnikowej wraz ze wskaźnikami struktury i dynamiki</t>
  </si>
  <si>
    <t>I. Aktywa trwałe</t>
  </si>
  <si>
    <t>1. Wartości niematerialne i prawne</t>
  </si>
  <si>
    <t>2. Rzeczowe aktywa trwałe</t>
  </si>
  <si>
    <t>3. Należności długoterminowe</t>
  </si>
  <si>
    <t>4. Inwestycje długoterminowe</t>
  </si>
  <si>
    <t>5. Długoterminowe rozliczenia międzyokresowe</t>
  </si>
  <si>
    <t>II. Aktywa obrotowe</t>
  </si>
  <si>
    <t>1. Zapasy, w tym:</t>
  </si>
  <si>
    <t>a) Materiały</t>
  </si>
  <si>
    <t>b) Produkty gotowe</t>
  </si>
  <si>
    <t>2. Należności krótkoterminowe, w tym:</t>
  </si>
  <si>
    <t>a) Należności krótkoterminowe z tytułu dostaw i usług do 12 miesięcy</t>
  </si>
  <si>
    <t>3. Inwestycje krótkoterminowe, w tym:</t>
  </si>
  <si>
    <t>a) Krótkoterminowe papiery wartościowe</t>
  </si>
  <si>
    <t xml:space="preserve">b) Środki pieniężne w kasie i na rachunkach </t>
  </si>
  <si>
    <t xml:space="preserve">4. Krótkoterminowe rozliczenia międzyokresowe </t>
  </si>
  <si>
    <t>I. Kapitał (fundusz) własny, w tym:</t>
  </si>
  <si>
    <t>1. Kapitał (fundusz ) podstawowy</t>
  </si>
  <si>
    <t>2. Kapitał ( fundusz) zapasowy</t>
  </si>
  <si>
    <t>3. Zysk (strata) netto</t>
  </si>
  <si>
    <t>II. Zobowiązania i rezerwy na zobowiązaniach</t>
  </si>
  <si>
    <t>1. Rezerwy na zobowiązania</t>
  </si>
  <si>
    <t>2. Zobowiązania długoterminowe, w tym:</t>
  </si>
  <si>
    <t>a) Kredyty i pożyczki</t>
  </si>
  <si>
    <t>3. Zobowiązania krótkoterminowe, w tym:</t>
  </si>
  <si>
    <t>a) Zobowiązania z tytułu dostaw i usług,o okresie wymagalności:</t>
  </si>
  <si>
    <t>b) Zobowiązania z tytułu podatków,ceł,ubezpieczeń i innych świadczeń</t>
  </si>
  <si>
    <t>c) Zobowiązania z tytułu wynagrodzeń</t>
  </si>
  <si>
    <t>d) Zobowiązania inne</t>
  </si>
  <si>
    <t>e) Fundusze specjalne</t>
  </si>
  <si>
    <t>4. Rozliczenia międzyokresowe</t>
  </si>
  <si>
    <t>Rachunek zysków i strat SPZOZ w Rawie Mazowieckiej przekształcony dla potrzeb analizy wskaźnikowej wraz ze wskaźnikami struktury i dynamiki</t>
  </si>
  <si>
    <t>Wyszczególnienie</t>
  </si>
  <si>
    <t>1. Przychody netto ze sprzedaży produktów</t>
  </si>
  <si>
    <t>2. Przychody netto ze sprzedaży towarów i materiałów</t>
  </si>
  <si>
    <t>B. Koszty działalności operacyjnej, w tym:</t>
  </si>
  <si>
    <t xml:space="preserve">1. Amortyzacja </t>
  </si>
  <si>
    <t>2. Zużycie materiałów i energii</t>
  </si>
  <si>
    <t>3. Usługi obce</t>
  </si>
  <si>
    <t xml:space="preserve">4. Podatki i opłaty, w tym: </t>
  </si>
  <si>
    <t>5. Wynagrodzenia</t>
  </si>
  <si>
    <t>6. Ubezpieczenia społeczne i inne świadczenia</t>
  </si>
  <si>
    <t>7. Pozostałe koszty rodzajowe</t>
  </si>
  <si>
    <t>8. Wartość sprzedanych towarów i materiałów</t>
  </si>
  <si>
    <t xml:space="preserve">C. Wynik ze sprzedaży (A - B) </t>
  </si>
  <si>
    <t>F. Różnica</t>
  </si>
  <si>
    <t xml:space="preserve">G. Zysk (strata) z działalności operacyjnej (C+D - E) </t>
  </si>
  <si>
    <t>H. Przychody finansowe</t>
  </si>
  <si>
    <t>I. Koszty finansowe</t>
  </si>
  <si>
    <t>J. Różnica</t>
  </si>
  <si>
    <t>K. Wynik działalności gospodarczej (G+H - I)</t>
  </si>
  <si>
    <t>J. Wynik zdarzeń nadzwyczajnych</t>
  </si>
  <si>
    <t>K. Wynik brutto(K+J)</t>
  </si>
  <si>
    <t>N. Wynik działalności netto</t>
  </si>
  <si>
    <t>1999</t>
  </si>
  <si>
    <t>2000</t>
  </si>
  <si>
    <t>2001</t>
  </si>
  <si>
    <t>2002</t>
  </si>
  <si>
    <t>2003</t>
  </si>
  <si>
    <t>2004</t>
  </si>
  <si>
    <t>Przeciętny stan zapasów</t>
  </si>
  <si>
    <t>Przeciętny stan należności krótkoterminowych</t>
  </si>
  <si>
    <t>Przeciętny stan zobowiązań</t>
  </si>
  <si>
    <t>Wskaźnik pokrycia majątku trwałego kapitałem stałym</t>
  </si>
  <si>
    <t>Wskaźnik pokrycia majątku trwałego kapitałem własnym</t>
  </si>
  <si>
    <t>Wskaźnik bieżącej płynności finansowej</t>
  </si>
  <si>
    <t>Analiza wskaźnikowa SPZOZ w Rawie Mazowieckiej</t>
  </si>
  <si>
    <t>Wskaźniki rentowności</t>
  </si>
  <si>
    <t>Wskaźnik</t>
  </si>
  <si>
    <t>Ocena</t>
  </si>
  <si>
    <t>Zyskowność sprzedaży</t>
  </si>
  <si>
    <t>Im wyższa wartość wskaźnika (dodatnia), tym lepsza sytuacja firmy. Najlepszą sytuację firmy odnotowano w 1999 roku, najgorszą rentowność uzyskano w 2001 i 2003 roku. W 2004 roku wartść wskaźnika znacznie się poprawiła i osiągnęła poziom zbliżony do 1999 roku. Poprawa ta jest przede wszystkim efektem zwiększenia wartości kontraktu zawartego z NFZ, a tym samym zwiększenia przychodów ze sprzedaży. Należy jednak zauważyć, że w okresie 1999-2004 wskażnik rentowności ani razu nie był dodatni.</t>
  </si>
  <si>
    <t>Zyskowność działalności gospodarczej</t>
  </si>
  <si>
    <t>Im wyższa wartość wskaźnika (dodatnia), tym lepsza sytuacja firmy. Najgorszą rentowność uzyskano w 2001 i 2003 roku. W 2004 roku wartść wskaźnika poprawiła się, jednak nie osiągnęła poziomu zbliżonego do 1999 roku, w którym to wartość wskaźnika była najlepsza. Biorąc pod uwagę ocenę zyskowności sprzedaży można stwierdzić, iż o ile rentowność działalności operacyjnej poprawiła się znacznie to na działalności gospodarczej takiej poprawy nie można odnotować. Sytuację taką należy tłumaczyć wysokimi kosztami finansowymi związanymi z obsługą zadłużenia zakładu oraz pogorszeniem renetowności pozostałej działalności operacyjnej.</t>
  </si>
  <si>
    <t>Zyskowność netto</t>
  </si>
  <si>
    <t>JW.</t>
  </si>
  <si>
    <t>Zyskowność aktywów</t>
  </si>
  <si>
    <t>Im wyższa wartość wskaźnika, tym lepsza sytuacja firmy. Najleszą zdolność aktywów do tworzenia zysku odnotowano w 1999 i 2004 roku. Wynika to z zawarcia wyskoich kontraktów z NFZ (KCh) w tych latach i tym samym wysokich przychodów. Wskaźnik na przestrzeni ostatnich lat wykazywał dość dużą zmienność. Najniższą wartość uzyskano w 2001 roku i 2003, gdzie przychody były najniższe.</t>
  </si>
  <si>
    <t>Wskaźniki płynności</t>
  </si>
  <si>
    <t>Wskaźnik płynności bieżącej</t>
  </si>
  <si>
    <t>Norma dla tego wskaźnika mieści się w granicach 1,2-2,0. W latach 1999-2000 wartość wskaźnika znacznie zmalała i jest obenie bardzo niska oscylując w granicach 0,1 znacznie poniżej obowiązującej normy - brak płynności finansowej. Tak niski poziom wskaźnika wynika przede wszystkim ze wzrostu zobowiązań krótkoterminowych.</t>
  </si>
  <si>
    <t>Wskaźnik szybki</t>
  </si>
  <si>
    <t>Norma dla tego wskaźnika mieści się w granicach 1,0-1,3. Poziom wskaźnika podobnie jak w przypadku wskaźnika płynności bieżącej  jest bardzo niski i od roku 2000  nie przekroczył ani razu granicy 0,1. Wartość wskaźnika oscyluje znacznie poniżej obowiązującej normy - brak płynności finansowej. Tak niski poziom wskaźnika wynika ze wzrostu zobowiązań krótkoterminowych, a także zmniejszenia się środków pieniężnych w kasie i na rachunkach bankowych.</t>
  </si>
  <si>
    <t>Wskaźnik gotówki</t>
  </si>
  <si>
    <t>Nie ma normy dla tego wskaźnika. Zdolność firmy do spłacania bieżących zobowiązań z uwzględnieniem najbardziej płynnych aktywów, których zdolność do regulacji zobowiązań jest natychmiastowa lub prawie natychmiastwa praktycznie nie istnieje. Środki pieniężne uzyskiwane przez zakład są od razu rozdysponowane na ściśle określone z góry wskazane cele, a potrzeby zakładu wykraczają znacznie poza jego możliwości finansowe.</t>
  </si>
  <si>
    <t>Wskaźniki sprawności finansowej</t>
  </si>
  <si>
    <t>Rotacja należności krótkoterminowych (w dniach)</t>
  </si>
  <si>
    <t>Im niższa wartość wskaźnika, tym lepsza sytuacja firmy. Ogólnie wartość wskaźnika w okresie 1999-2004 systematycznie się pogarszała. W 1999 roku uregulowanie należności w zakładzie następowało po upływie 4 dni w 2004 roku po upływie 45 dni. Sytuacja taka jest szczególnie szkodliwa z punktu widzenia braku płynności finansowej i oznacza pogorszenie się polityki w zakresie egzekucji należności, szczególnie z tytułu najmu i dzierżawy lokali.</t>
  </si>
  <si>
    <t>Rotacja zobowiązań (w dniach)</t>
  </si>
  <si>
    <t>Wartość wskaźnika w okresie 1999-2004 znacznie się pogorszyła, aczkolwiek tempo niekorzystnych zmian zmalało. Na podstawie otrzymanych wyników można powiedzieć, iż firma nie jest w stanie regulować swoje zobowiązania.</t>
  </si>
  <si>
    <t>Rotacja zapasów (w dniach)</t>
  </si>
  <si>
    <t>Wartość wskaźnika w okresie 1999-2003 znacznie się pogorszyła, w 2004 roku obraz ten nieznacznie się poprawił. Na podstawie otrzymanych wyników można powiedzieć, iż w firmie pogorszyła się gospodarka zapasami czego efektem może być zamrożenie środków pieniężnych w materiałach. Sytuacja taka jest w głównej mierze spowodowana przekazaniem na nowotworzoną ewakuacyjną izbę przyjęć sprzętu, który z konieczności doraźnie przechowywany jest w magazynie.</t>
  </si>
  <si>
    <t>Wskaźniki zadłużenia</t>
  </si>
  <si>
    <t>Wskaźnik pokrycia aktywów kapitałem własnym</t>
  </si>
  <si>
    <t>W 1999 roku wskaźnik osiągnął najlepszą wartość i mieścił się w normie, w kolejnych latach wraz ze spadkiem wartości kontraktu, a tym samym przychodów, pojawiły się starty i wzroło zadłużenie, czego odzwierciedleniem było bardzo wysokie pogorszenie wskaźnika. Oznacza to, iż zakład finansuje cały swój majątek zadłużeniem.</t>
  </si>
  <si>
    <t>Wskaźnik zadłużenia ogółem</t>
  </si>
  <si>
    <t>Wartość zobowiązań przewyższa ponad trzykrotnie ogólną sumę pasywów. Straty z lat poprzednich podobnie jak i bieżąca nie mają pokrycia w kapitałach własnych. Wynika to z permanentnego braku pokrycia kosztów uzyskiwanymi przychodami i tym samym ciągłego zadłużania prowadzonej działalności.</t>
  </si>
  <si>
    <t>Wskaźniki produktywności (sprawności działania)</t>
  </si>
  <si>
    <t>Wskaźnik produktywności aktywów</t>
  </si>
  <si>
    <t>Im wyższa wartość wskaźnika tym lepsza sytuacja firmy. Według przeprowadzonych obliczeń wartość wskaźnika systematycznie się pogarsza.  Spada produktywność majątku firmy, czyli stosunek wartości sprzedaży na złotówkę aktywów. Wynika to z faktu wzrostu wartości rzeczowych aktywów trwałych (zakupy inwestycyjne), ale również wzrostu majątku obrotowego w grupie należności krótkoterminowych (pewne nieprawidłowości w gospodarce należnościami).</t>
  </si>
  <si>
    <t>Wskaźnik produktywności rzeczowych aktywów trwałych</t>
  </si>
  <si>
    <t>Produktywność rzeczowych aktywów trwałych w latach 1999-2003 systematycznie spadała by w roku 2004 zbliżyć się nieznacznie do poziomu z roku 2002. Ten niewielki wzrost wynika przede wszystkim z większych przychodów z tytułu kontraktów zawartych z NFZ w 2004 roku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</si>
</sst>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00"/>
  </numFmts>
  <fonts count="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/>
    </xf>
    <xf numFmtId="164" fontId="0" fillId="0" borderId="0" xfId="0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 wrapText="1"/>
    </xf>
    <xf numFmtId="166" fontId="3" fillId="0" borderId="8" xfId="0" applyNumberFormat="1" applyFont="1" applyBorder="1" applyAlignment="1">
      <alignment horizontal="right" vertical="center" wrapText="1"/>
    </xf>
    <xf numFmtId="166" fontId="3" fillId="0" borderId="9" xfId="0" applyNumberFormat="1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66" fontId="3" fillId="0" borderId="12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left" vertical="center"/>
    </xf>
    <xf numFmtId="165" fontId="4" fillId="0" borderId="7" xfId="0" applyNumberFormat="1" applyFont="1" applyBorder="1" applyAlignment="1">
      <alignment horizontal="left" vertical="center" wrapText="1"/>
    </xf>
    <xf numFmtId="166" fontId="4" fillId="0" borderId="8" xfId="0" applyNumberFormat="1" applyFont="1" applyBorder="1" applyAlignment="1">
      <alignment horizontal="right" vertical="center" wrapText="1"/>
    </xf>
    <xf numFmtId="166" fontId="4" fillId="0" borderId="9" xfId="0" applyNumberFormat="1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right" vertical="center" wrapText="1"/>
    </xf>
    <xf numFmtId="166" fontId="4" fillId="0" borderId="11" xfId="0" applyNumberFormat="1" applyFont="1" applyBorder="1" applyAlignment="1">
      <alignment horizontal="right" vertical="center" wrapText="1"/>
    </xf>
    <xf numFmtId="166" fontId="4" fillId="0" borderId="12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lef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3" fillId="0" borderId="15" xfId="0" applyNumberFormat="1" applyFont="1" applyBorder="1" applyAlignment="1">
      <alignment horizontal="right" vertical="center" wrapText="1"/>
    </xf>
    <xf numFmtId="166" fontId="3" fillId="0" borderId="16" xfId="0" applyNumberFormat="1" applyFont="1" applyBorder="1" applyAlignment="1">
      <alignment horizontal="right" vertical="center" wrapText="1"/>
    </xf>
    <xf numFmtId="166" fontId="3" fillId="0" borderId="17" xfId="0" applyNumberFormat="1" applyFont="1" applyBorder="1" applyAlignment="1">
      <alignment horizontal="right" vertical="center" wrapText="1"/>
    </xf>
    <xf numFmtId="166" fontId="3" fillId="0" borderId="18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left" vertical="center" wrapText="1"/>
    </xf>
    <xf numFmtId="166" fontId="4" fillId="0" borderId="8" xfId="0" applyNumberFormat="1" applyFont="1" applyBorder="1" applyAlignment="1">
      <alignment horizontal="right" vertical="center" wrapText="1"/>
    </xf>
    <xf numFmtId="166" fontId="4" fillId="0" borderId="9" xfId="0" applyNumberFormat="1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right" vertical="center" wrapText="1"/>
    </xf>
    <xf numFmtId="166" fontId="4" fillId="0" borderId="11" xfId="0" applyNumberFormat="1" applyFont="1" applyBorder="1" applyAlignment="1">
      <alignment horizontal="right" vertical="center" wrapText="1"/>
    </xf>
    <xf numFmtId="166" fontId="4" fillId="0" borderId="12" xfId="0" applyNumberFormat="1" applyFont="1" applyBorder="1" applyAlignment="1">
      <alignment horizontal="right" vertical="center" wrapText="1"/>
    </xf>
    <xf numFmtId="164" fontId="2" fillId="0" borderId="0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left" vertical="center" wrapText="1"/>
    </xf>
    <xf numFmtId="166" fontId="3" fillId="0" borderId="8" xfId="0" applyNumberFormat="1" applyFont="1" applyBorder="1" applyAlignment="1">
      <alignment horizontal="right" vertical="center" wrapText="1"/>
    </xf>
    <xf numFmtId="166" fontId="3" fillId="0" borderId="9" xfId="0" applyNumberFormat="1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66" fontId="3" fillId="0" borderId="12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lef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3" fillId="0" borderId="15" xfId="0" applyNumberFormat="1" applyFont="1" applyBorder="1" applyAlignment="1">
      <alignment horizontal="right" vertical="center" wrapText="1"/>
    </xf>
    <xf numFmtId="166" fontId="3" fillId="0" borderId="16" xfId="0" applyNumberFormat="1" applyFont="1" applyBorder="1" applyAlignment="1">
      <alignment horizontal="right" vertical="center" wrapText="1"/>
    </xf>
    <xf numFmtId="166" fontId="3" fillId="0" borderId="17" xfId="0" applyNumberFormat="1" applyFont="1" applyBorder="1" applyAlignment="1">
      <alignment horizontal="right" vertical="center" wrapText="1"/>
    </xf>
    <xf numFmtId="166" fontId="3" fillId="0" borderId="18" xfId="0" applyNumberFormat="1" applyFont="1" applyBorder="1" applyAlignment="1">
      <alignment horizontal="right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left" vertical="center" wrapText="1"/>
    </xf>
    <xf numFmtId="166" fontId="4" fillId="0" borderId="24" xfId="0" applyNumberFormat="1" applyFont="1" applyBorder="1" applyAlignment="1">
      <alignment horizontal="right" vertical="center" wrapText="1"/>
    </xf>
    <xf numFmtId="166" fontId="4" fillId="0" borderId="25" xfId="0" applyNumberFormat="1" applyFont="1" applyBorder="1" applyAlignment="1">
      <alignment horizontal="right" vertical="center" wrapText="1"/>
    </xf>
    <xf numFmtId="166" fontId="4" fillId="0" borderId="26" xfId="0" applyNumberFormat="1" applyFont="1" applyBorder="1" applyAlignment="1">
      <alignment horizontal="right" vertical="center" wrapText="1"/>
    </xf>
    <xf numFmtId="166" fontId="4" fillId="0" borderId="0" xfId="0" applyNumberFormat="1" applyFont="1" applyBorder="1" applyAlignment="1">
      <alignment horizontal="right" vertical="center" wrapText="1"/>
    </xf>
    <xf numFmtId="165" fontId="4" fillId="0" borderId="27" xfId="0" applyNumberFormat="1" applyFont="1" applyBorder="1" applyAlignment="1">
      <alignment horizontal="left" vertical="center" wrapText="1"/>
    </xf>
    <xf numFmtId="166" fontId="4" fillId="0" borderId="28" xfId="0" applyNumberFormat="1" applyFont="1" applyBorder="1" applyAlignment="1">
      <alignment horizontal="right" vertical="center" wrapText="1"/>
    </xf>
    <xf numFmtId="166" fontId="4" fillId="0" borderId="29" xfId="0" applyNumberFormat="1" applyFont="1" applyBorder="1" applyAlignment="1">
      <alignment horizontal="right" vertical="center" wrapText="1"/>
    </xf>
    <xf numFmtId="166" fontId="4" fillId="0" borderId="30" xfId="0" applyNumberFormat="1" applyFont="1" applyBorder="1" applyAlignment="1">
      <alignment horizontal="right" vertical="center" wrapText="1"/>
    </xf>
    <xf numFmtId="165" fontId="4" fillId="0" borderId="31" xfId="0" applyNumberFormat="1" applyFont="1" applyBorder="1" applyAlignment="1">
      <alignment horizontal="left" vertical="center" wrapText="1"/>
    </xf>
    <xf numFmtId="166" fontId="4" fillId="0" borderId="32" xfId="0" applyNumberFormat="1" applyFont="1" applyBorder="1" applyAlignment="1">
      <alignment horizontal="right" vertical="center" wrapText="1"/>
    </xf>
    <xf numFmtId="166" fontId="4" fillId="0" borderId="33" xfId="0" applyNumberFormat="1" applyFont="1" applyBorder="1" applyAlignment="1">
      <alignment horizontal="right" vertical="center" wrapText="1"/>
    </xf>
    <xf numFmtId="166" fontId="4" fillId="0" borderId="34" xfId="0" applyNumberFormat="1" applyFont="1" applyBorder="1" applyAlignment="1">
      <alignment horizontal="right" vertical="center" wrapText="1"/>
    </xf>
    <xf numFmtId="164" fontId="2" fillId="0" borderId="35" xfId="0" applyFont="1" applyBorder="1" applyAlignment="1">
      <alignment horizontal="center" vertical="center"/>
    </xf>
    <xf numFmtId="164" fontId="3" fillId="0" borderId="36" xfId="0" applyFont="1" applyBorder="1" applyAlignment="1">
      <alignment horizontal="center" vertical="center" wrapText="1"/>
    </xf>
    <xf numFmtId="164" fontId="3" fillId="0" borderId="20" xfId="0" applyFont="1" applyBorder="1" applyAlignment="1">
      <alignment horizontal="center" vertical="center" wrapText="1"/>
    </xf>
    <xf numFmtId="164" fontId="3" fillId="0" borderId="21" xfId="0" applyFont="1" applyBorder="1" applyAlignment="1">
      <alignment horizontal="center" vertical="center" wrapText="1"/>
    </xf>
    <xf numFmtId="164" fontId="3" fillId="0" borderId="22" xfId="0" applyFont="1" applyBorder="1" applyAlignment="1">
      <alignment horizontal="center" vertical="center" wrapText="1"/>
    </xf>
    <xf numFmtId="164" fontId="4" fillId="0" borderId="24" xfId="0" applyFont="1" applyBorder="1" applyAlignment="1">
      <alignment vertical="center" wrapText="1"/>
    </xf>
    <xf numFmtId="167" fontId="4" fillId="0" borderId="37" xfId="0" applyNumberFormat="1" applyFont="1" applyBorder="1" applyAlignment="1">
      <alignment vertical="center" wrapText="1"/>
    </xf>
    <xf numFmtId="164" fontId="4" fillId="0" borderId="38" xfId="0" applyFont="1" applyBorder="1" applyAlignment="1">
      <alignment vertical="center" wrapText="1"/>
    </xf>
    <xf numFmtId="164" fontId="4" fillId="0" borderId="28" xfId="0" applyFont="1" applyBorder="1" applyAlignment="1">
      <alignment vertical="center" wrapText="1"/>
    </xf>
    <xf numFmtId="167" fontId="4" fillId="0" borderId="39" xfId="0" applyNumberFormat="1" applyFont="1" applyBorder="1" applyAlignment="1">
      <alignment vertical="center" wrapText="1"/>
    </xf>
    <xf numFmtId="164" fontId="4" fillId="0" borderId="40" xfId="0" applyFont="1" applyBorder="1" applyAlignment="1">
      <alignment vertical="center" wrapText="1"/>
    </xf>
    <xf numFmtId="164" fontId="4" fillId="0" borderId="32" xfId="0" applyFont="1" applyBorder="1" applyAlignment="1">
      <alignment vertical="center" wrapText="1"/>
    </xf>
    <xf numFmtId="167" fontId="4" fillId="0" borderId="41" xfId="0" applyNumberFormat="1" applyFont="1" applyBorder="1" applyAlignment="1">
      <alignment vertical="center" wrapText="1"/>
    </xf>
    <xf numFmtId="164" fontId="4" fillId="0" borderId="42" xfId="0" applyFont="1" applyBorder="1" applyAlignment="1">
      <alignment vertical="center" wrapText="1"/>
    </xf>
    <xf numFmtId="164" fontId="4" fillId="0" borderId="0" xfId="0" applyFont="1" applyAlignment="1">
      <alignment vertical="center" wrapText="1"/>
    </xf>
    <xf numFmtId="164" fontId="3" fillId="0" borderId="4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0.75390625" style="0" customWidth="1"/>
    <col min="2" max="5" width="10.75390625" style="0" customWidth="1"/>
    <col min="6" max="7" width="11.375" style="0" customWidth="1"/>
    <col min="8" max="18" width="10.75390625" style="0" customWidth="1"/>
  </cols>
  <sheetData>
    <row r="1" spans="1:2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</row>
    <row r="2" spans="1:23" ht="32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9" t="s">
        <v>13</v>
      </c>
      <c r="N2" s="5" t="s">
        <v>14</v>
      </c>
      <c r="O2" s="6" t="s">
        <v>15</v>
      </c>
      <c r="P2" s="6" t="s">
        <v>16</v>
      </c>
      <c r="Q2" s="6" t="s">
        <v>17</v>
      </c>
      <c r="R2" s="7" t="s">
        <v>18</v>
      </c>
      <c r="S2" s="10"/>
      <c r="T2" s="3"/>
      <c r="U2" s="3"/>
      <c r="V2" s="3"/>
      <c r="W2" s="3"/>
    </row>
    <row r="3" spans="1:23" ht="12.75">
      <c r="A3" s="11" t="s">
        <v>19</v>
      </c>
      <c r="B3" s="12">
        <f aca="true" t="shared" si="0" ref="B3:G3">SUM(B4,B9,B18,B21,B36)</f>
        <v>3264170.79</v>
      </c>
      <c r="C3" s="13">
        <f t="shared" si="0"/>
        <v>3169688.77</v>
      </c>
      <c r="D3" s="13">
        <f t="shared" si="0"/>
        <v>3059927.08</v>
      </c>
      <c r="E3" s="13">
        <f t="shared" si="0"/>
        <v>4100473.8100000005</v>
      </c>
      <c r="F3" s="13">
        <f t="shared" si="0"/>
        <v>4370192.66</v>
      </c>
      <c r="G3" s="14">
        <f t="shared" si="0"/>
        <v>4760306.94</v>
      </c>
      <c r="H3" s="15">
        <f>B3/B$77*100</f>
        <v>78.23364174965273</v>
      </c>
      <c r="I3" s="13">
        <f>C3/C$77*100</f>
        <v>80.67582297699356</v>
      </c>
      <c r="J3" s="13">
        <f>D3/D$77*100</f>
        <v>73.82181561280164</v>
      </c>
      <c r="K3" s="13">
        <f>E3/E$77*100</f>
        <v>73.21634109250152</v>
      </c>
      <c r="L3" s="13">
        <f aca="true" t="shared" si="1" ref="L3:M18">F3/F$77*100</f>
        <v>73.9985784195952</v>
      </c>
      <c r="M3" s="16">
        <f t="shared" si="1"/>
        <v>69.76590263786262</v>
      </c>
      <c r="N3" s="12">
        <v>-2.894518273659327</v>
      </c>
      <c r="O3" s="13">
        <v>-3.462853862462968</v>
      </c>
      <c r="P3" s="13">
        <v>34.005605453839785</v>
      </c>
      <c r="Q3" s="13">
        <v>6.577748389520859</v>
      </c>
      <c r="R3" s="14">
        <v>8.926706677503763</v>
      </c>
      <c r="S3" s="17"/>
      <c r="T3" s="3"/>
      <c r="U3" s="3"/>
      <c r="V3" s="3"/>
      <c r="W3" s="3"/>
    </row>
    <row r="4" spans="1:23" ht="12.75">
      <c r="A4" s="11" t="s">
        <v>20</v>
      </c>
      <c r="B4" s="12">
        <f aca="true" t="shared" si="2" ref="B4:G4">SUM(B5:B8)</f>
        <v>500</v>
      </c>
      <c r="C4" s="13">
        <f t="shared" si="2"/>
        <v>0</v>
      </c>
      <c r="D4" s="13">
        <f t="shared" si="2"/>
        <v>0</v>
      </c>
      <c r="E4" s="13">
        <f t="shared" si="2"/>
        <v>0</v>
      </c>
      <c r="F4" s="13">
        <f t="shared" si="2"/>
        <v>0</v>
      </c>
      <c r="G4" s="14">
        <f t="shared" si="2"/>
        <v>0</v>
      </c>
      <c r="H4" s="15">
        <f aca="true" t="shared" si="3" ref="H4:H67">B4/B$77*100</f>
        <v>0.011983693069818314</v>
      </c>
      <c r="I4" s="13">
        <f aca="true" t="shared" si="4" ref="I4:I18">C4/C$77*100</f>
        <v>0</v>
      </c>
      <c r="J4" s="13">
        <f aca="true" t="shared" si="5" ref="J4:J18">D4/D$77*100</f>
        <v>0</v>
      </c>
      <c r="K4" s="13">
        <f aca="true" t="shared" si="6" ref="K4:K18">E4/E$77*100</f>
        <v>0</v>
      </c>
      <c r="L4" s="13">
        <f t="shared" si="1"/>
        <v>0</v>
      </c>
      <c r="M4" s="16">
        <f t="shared" si="1"/>
        <v>0</v>
      </c>
      <c r="N4" s="12">
        <v>-100</v>
      </c>
      <c r="O4" s="13">
        <v>0</v>
      </c>
      <c r="P4" s="13">
        <v>0</v>
      </c>
      <c r="Q4" s="13">
        <v>0</v>
      </c>
      <c r="R4" s="14">
        <v>0</v>
      </c>
      <c r="S4" s="17"/>
      <c r="T4" s="3"/>
      <c r="U4" s="3"/>
      <c r="V4" s="3"/>
      <c r="W4" s="3"/>
    </row>
    <row r="5" spans="1:23" ht="12.75">
      <c r="A5" s="18" t="s">
        <v>21</v>
      </c>
      <c r="B5" s="19">
        <v>0</v>
      </c>
      <c r="C5" s="20">
        <v>0</v>
      </c>
      <c r="D5" s="20">
        <v>0</v>
      </c>
      <c r="E5" s="20">
        <v>0</v>
      </c>
      <c r="F5" s="20">
        <v>0</v>
      </c>
      <c r="G5" s="21">
        <v>0</v>
      </c>
      <c r="H5" s="22">
        <f t="shared" si="3"/>
        <v>0</v>
      </c>
      <c r="I5" s="20">
        <f t="shared" si="4"/>
        <v>0</v>
      </c>
      <c r="J5" s="20">
        <f t="shared" si="5"/>
        <v>0</v>
      </c>
      <c r="K5" s="20">
        <f t="shared" si="6"/>
        <v>0</v>
      </c>
      <c r="L5" s="20">
        <f t="shared" si="1"/>
        <v>0</v>
      </c>
      <c r="M5" s="23">
        <f t="shared" si="1"/>
        <v>0</v>
      </c>
      <c r="N5" s="19">
        <v>0</v>
      </c>
      <c r="O5" s="20">
        <v>0</v>
      </c>
      <c r="P5" s="20">
        <v>0</v>
      </c>
      <c r="Q5" s="20">
        <v>0</v>
      </c>
      <c r="R5" s="21">
        <v>0</v>
      </c>
      <c r="S5" s="17"/>
      <c r="T5" s="3"/>
      <c r="U5" s="3"/>
      <c r="V5" s="3"/>
      <c r="W5" s="3"/>
    </row>
    <row r="6" spans="1:23" ht="12.75">
      <c r="A6" s="18" t="s">
        <v>22</v>
      </c>
      <c r="B6" s="19">
        <v>0</v>
      </c>
      <c r="C6" s="20">
        <v>0</v>
      </c>
      <c r="D6" s="20">
        <v>0</v>
      </c>
      <c r="E6" s="20">
        <v>0</v>
      </c>
      <c r="F6" s="20">
        <v>0</v>
      </c>
      <c r="G6" s="21">
        <v>0</v>
      </c>
      <c r="H6" s="22">
        <f t="shared" si="3"/>
        <v>0</v>
      </c>
      <c r="I6" s="20">
        <f t="shared" si="4"/>
        <v>0</v>
      </c>
      <c r="J6" s="20">
        <f t="shared" si="5"/>
        <v>0</v>
      </c>
      <c r="K6" s="20">
        <f t="shared" si="6"/>
        <v>0</v>
      </c>
      <c r="L6" s="20">
        <f t="shared" si="1"/>
        <v>0</v>
      </c>
      <c r="M6" s="23">
        <f t="shared" si="1"/>
        <v>0</v>
      </c>
      <c r="N6" s="19">
        <v>0</v>
      </c>
      <c r="O6" s="20">
        <v>0</v>
      </c>
      <c r="P6" s="20">
        <v>0</v>
      </c>
      <c r="Q6" s="20">
        <v>0</v>
      </c>
      <c r="R6" s="21">
        <v>0</v>
      </c>
      <c r="S6" s="17"/>
      <c r="T6" s="3"/>
      <c r="U6" s="3"/>
      <c r="V6" s="3"/>
      <c r="W6" s="3"/>
    </row>
    <row r="7" spans="1:23" ht="12.75">
      <c r="A7" s="18" t="s">
        <v>23</v>
      </c>
      <c r="B7" s="19">
        <v>500</v>
      </c>
      <c r="C7" s="20">
        <v>0</v>
      </c>
      <c r="D7" s="20">
        <v>0</v>
      </c>
      <c r="E7" s="20">
        <v>0</v>
      </c>
      <c r="F7" s="20">
        <v>0</v>
      </c>
      <c r="G7" s="21">
        <v>0</v>
      </c>
      <c r="H7" s="22">
        <f t="shared" si="3"/>
        <v>0.011983693069818314</v>
      </c>
      <c r="I7" s="20">
        <f t="shared" si="4"/>
        <v>0</v>
      </c>
      <c r="J7" s="20">
        <f t="shared" si="5"/>
        <v>0</v>
      </c>
      <c r="K7" s="20">
        <f t="shared" si="6"/>
        <v>0</v>
      </c>
      <c r="L7" s="20">
        <f t="shared" si="1"/>
        <v>0</v>
      </c>
      <c r="M7" s="23">
        <f t="shared" si="1"/>
        <v>0</v>
      </c>
      <c r="N7" s="19">
        <v>-100</v>
      </c>
      <c r="O7" s="20">
        <v>0</v>
      </c>
      <c r="P7" s="20">
        <v>0</v>
      </c>
      <c r="Q7" s="20">
        <v>0</v>
      </c>
      <c r="R7" s="21">
        <v>0</v>
      </c>
      <c r="S7" s="17"/>
      <c r="T7" s="3"/>
      <c r="U7" s="3"/>
      <c r="V7" s="3"/>
      <c r="W7" s="3"/>
    </row>
    <row r="8" spans="1:23" ht="12.75">
      <c r="A8" s="18" t="s">
        <v>24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  <c r="H8" s="22">
        <f t="shared" si="3"/>
        <v>0</v>
      </c>
      <c r="I8" s="20">
        <f t="shared" si="4"/>
        <v>0</v>
      </c>
      <c r="J8" s="20">
        <f t="shared" si="5"/>
        <v>0</v>
      </c>
      <c r="K8" s="20">
        <f t="shared" si="6"/>
        <v>0</v>
      </c>
      <c r="L8" s="20">
        <f t="shared" si="1"/>
        <v>0</v>
      </c>
      <c r="M8" s="23">
        <f t="shared" si="1"/>
        <v>0</v>
      </c>
      <c r="N8" s="19">
        <v>0</v>
      </c>
      <c r="O8" s="20">
        <v>0</v>
      </c>
      <c r="P8" s="20">
        <v>0</v>
      </c>
      <c r="Q8" s="20">
        <v>0</v>
      </c>
      <c r="R8" s="21">
        <v>0</v>
      </c>
      <c r="S8" s="17"/>
      <c r="T8" s="3"/>
      <c r="U8" s="3"/>
      <c r="V8" s="3"/>
      <c r="W8" s="3"/>
    </row>
    <row r="9" spans="1:23" ht="12.75">
      <c r="A9" s="11" t="s">
        <v>25</v>
      </c>
      <c r="B9" s="12">
        <f aca="true" t="shared" si="7" ref="B9:G9">SUM(B10,B16:B17)</f>
        <v>3263670.79</v>
      </c>
      <c r="C9" s="13">
        <f t="shared" si="7"/>
        <v>3169688.77</v>
      </c>
      <c r="D9" s="13">
        <f t="shared" si="7"/>
        <v>3059927.08</v>
      </c>
      <c r="E9" s="13">
        <f t="shared" si="7"/>
        <v>4100473.8100000005</v>
      </c>
      <c r="F9" s="13">
        <f t="shared" si="7"/>
        <v>4370192.66</v>
      </c>
      <c r="G9" s="14">
        <f t="shared" si="7"/>
        <v>4760306.94</v>
      </c>
      <c r="H9" s="15">
        <f t="shared" si="3"/>
        <v>78.22165805658292</v>
      </c>
      <c r="I9" s="13">
        <f t="shared" si="4"/>
        <v>80.67582297699356</v>
      </c>
      <c r="J9" s="13">
        <f t="shared" si="5"/>
        <v>73.82181561280164</v>
      </c>
      <c r="K9" s="13">
        <f t="shared" si="6"/>
        <v>73.21634109250152</v>
      </c>
      <c r="L9" s="13">
        <f t="shared" si="1"/>
        <v>73.9985784195952</v>
      </c>
      <c r="M9" s="16">
        <f t="shared" si="1"/>
        <v>69.76590263786262</v>
      </c>
      <c r="N9" s="12">
        <v>-2.8796415461989664</v>
      </c>
      <c r="O9" s="13">
        <v>-3.462853862462968</v>
      </c>
      <c r="P9" s="13">
        <v>34.005605453839785</v>
      </c>
      <c r="Q9" s="13">
        <v>6.577748389520859</v>
      </c>
      <c r="R9" s="14">
        <v>8.926706677503763</v>
      </c>
      <c r="S9" s="17"/>
      <c r="T9" s="3"/>
      <c r="U9" s="3"/>
      <c r="V9" s="3"/>
      <c r="W9" s="3"/>
    </row>
    <row r="10" spans="1:23" ht="12.75">
      <c r="A10" s="18" t="s">
        <v>26</v>
      </c>
      <c r="B10" s="19">
        <f aca="true" t="shared" si="8" ref="B10:G10">SUM(B11:B15)</f>
        <v>2826800.16</v>
      </c>
      <c r="C10" s="20">
        <f t="shared" si="8"/>
        <v>2513104.37</v>
      </c>
      <c r="D10" s="20">
        <f t="shared" si="8"/>
        <v>3059927.08</v>
      </c>
      <c r="E10" s="20">
        <f t="shared" si="8"/>
        <v>4070346.5900000003</v>
      </c>
      <c r="F10" s="20">
        <f t="shared" si="8"/>
        <v>4124987.47</v>
      </c>
      <c r="G10" s="21">
        <f t="shared" si="8"/>
        <v>3940295.25</v>
      </c>
      <c r="H10" s="22">
        <f t="shared" si="3"/>
        <v>67.75101097430661</v>
      </c>
      <c r="I10" s="20">
        <f t="shared" si="4"/>
        <v>63.964249485866375</v>
      </c>
      <c r="J10" s="20">
        <f t="shared" si="5"/>
        <v>73.82181561280164</v>
      </c>
      <c r="K10" s="20">
        <f t="shared" si="6"/>
        <v>72.67840208401196</v>
      </c>
      <c r="L10" s="20">
        <f t="shared" si="1"/>
        <v>69.84662520087676</v>
      </c>
      <c r="M10" s="23">
        <f t="shared" si="1"/>
        <v>57.74801042050716</v>
      </c>
      <c r="N10" s="19">
        <v>-11.097204338632839</v>
      </c>
      <c r="O10" s="20">
        <v>21.7588539707167</v>
      </c>
      <c r="P10" s="20">
        <v>33.02103231819499</v>
      </c>
      <c r="Q10" s="20">
        <v>1.3424134478926495</v>
      </c>
      <c r="R10" s="21">
        <v>-4.477400751959138</v>
      </c>
      <c r="S10" s="17"/>
      <c r="T10" s="3"/>
      <c r="U10" s="3"/>
      <c r="V10" s="3"/>
      <c r="W10" s="3"/>
    </row>
    <row r="11" spans="1:23" ht="21.75">
      <c r="A11" s="18" t="s">
        <v>27</v>
      </c>
      <c r="B11" s="19">
        <v>0</v>
      </c>
      <c r="C11" s="20">
        <v>0</v>
      </c>
      <c r="D11" s="20">
        <v>0</v>
      </c>
      <c r="E11" s="20">
        <v>870106</v>
      </c>
      <c r="F11" s="20">
        <v>870106</v>
      </c>
      <c r="G11" s="21">
        <v>870106</v>
      </c>
      <c r="H11" s="22">
        <f t="shared" si="3"/>
        <v>0</v>
      </c>
      <c r="I11" s="20">
        <f t="shared" si="4"/>
        <v>0</v>
      </c>
      <c r="J11" s="20">
        <f t="shared" si="5"/>
        <v>0</v>
      </c>
      <c r="K11" s="20">
        <f t="shared" si="6"/>
        <v>15.536247915367646</v>
      </c>
      <c r="L11" s="20">
        <f t="shared" si="1"/>
        <v>14.733127823788047</v>
      </c>
      <c r="M11" s="23">
        <f t="shared" si="1"/>
        <v>12.752062261056658</v>
      </c>
      <c r="N11" s="19">
        <v>0</v>
      </c>
      <c r="O11" s="20">
        <v>0</v>
      </c>
      <c r="P11" s="20">
        <v>0</v>
      </c>
      <c r="Q11" s="20">
        <v>0</v>
      </c>
      <c r="R11" s="21">
        <v>0</v>
      </c>
      <c r="S11" s="17"/>
      <c r="T11" s="3"/>
      <c r="U11" s="3"/>
      <c r="V11" s="3"/>
      <c r="W11" s="3"/>
    </row>
    <row r="12" spans="1:23" ht="12.75">
      <c r="A12" s="18" t="s">
        <v>28</v>
      </c>
      <c r="B12" s="19">
        <v>2248830.25</v>
      </c>
      <c r="C12" s="20">
        <v>2123216.5300000003</v>
      </c>
      <c r="D12" s="20">
        <v>2801483</v>
      </c>
      <c r="E12" s="20">
        <v>2726767.18</v>
      </c>
      <c r="F12" s="20">
        <v>2636776.42</v>
      </c>
      <c r="G12" s="21">
        <v>2546789.34</v>
      </c>
      <c r="H12" s="22">
        <f t="shared" si="3"/>
        <v>53.89858296424558</v>
      </c>
      <c r="I12" s="20">
        <f t="shared" si="4"/>
        <v>54.040712936023226</v>
      </c>
      <c r="J12" s="20">
        <f t="shared" si="5"/>
        <v>67.58676140360782</v>
      </c>
      <c r="K12" s="20">
        <f t="shared" si="6"/>
        <v>48.6880114790243</v>
      </c>
      <c r="L12" s="20">
        <f t="shared" si="1"/>
        <v>44.64739243104891</v>
      </c>
      <c r="M12" s="23">
        <f t="shared" si="1"/>
        <v>37.32512616793286</v>
      </c>
      <c r="N12" s="19">
        <v>-5.5857359620629525</v>
      </c>
      <c r="O12" s="20">
        <v>31.945233112894062</v>
      </c>
      <c r="P12" s="20">
        <v>-2.6670095802830085</v>
      </c>
      <c r="Q12" s="20">
        <v>-3.3002729627983944</v>
      </c>
      <c r="R12" s="21">
        <v>-3.4127686866981337</v>
      </c>
      <c r="S12" s="17"/>
      <c r="T12" s="3"/>
      <c r="U12" s="3"/>
      <c r="V12" s="3"/>
      <c r="W12" s="3"/>
    </row>
    <row r="13" spans="1:23" ht="12.75">
      <c r="A13" s="18" t="s">
        <v>29</v>
      </c>
      <c r="B13" s="19">
        <v>240459.38</v>
      </c>
      <c r="C13" s="20">
        <v>164022.08000000002</v>
      </c>
      <c r="D13" s="20">
        <v>129851.44</v>
      </c>
      <c r="E13" s="20">
        <v>131263.39</v>
      </c>
      <c r="F13" s="20">
        <v>94063.95</v>
      </c>
      <c r="G13" s="21">
        <v>77541.76</v>
      </c>
      <c r="H13" s="22">
        <f t="shared" si="3"/>
        <v>5.763182811357617</v>
      </c>
      <c r="I13" s="20">
        <f t="shared" si="4"/>
        <v>4.17473678035534</v>
      </c>
      <c r="J13" s="20">
        <f t="shared" si="5"/>
        <v>3.1327116006753912</v>
      </c>
      <c r="K13" s="20">
        <f t="shared" si="6"/>
        <v>2.343784055335316</v>
      </c>
      <c r="L13" s="20">
        <f t="shared" si="1"/>
        <v>1.5927441012479029</v>
      </c>
      <c r="M13" s="23">
        <f t="shared" si="1"/>
        <v>1.1364332062437363</v>
      </c>
      <c r="N13" s="19">
        <v>-31.788030061459864</v>
      </c>
      <c r="O13" s="20">
        <v>-20.83295127095083</v>
      </c>
      <c r="P13" s="20">
        <v>1.0873579838621825</v>
      </c>
      <c r="Q13" s="20">
        <v>-28.339539303380796</v>
      </c>
      <c r="R13" s="21">
        <v>-17.56484816978237</v>
      </c>
      <c r="S13" s="17"/>
      <c r="T13" s="3"/>
      <c r="U13" s="3"/>
      <c r="V13" s="3"/>
      <c r="W13" s="3"/>
    </row>
    <row r="14" spans="1:23" ht="12.75">
      <c r="A14" s="18" t="s">
        <v>30</v>
      </c>
      <c r="B14" s="19">
        <v>0</v>
      </c>
      <c r="C14" s="20">
        <v>0</v>
      </c>
      <c r="D14" s="20">
        <v>0</v>
      </c>
      <c r="E14" s="20">
        <v>169624.38</v>
      </c>
      <c r="F14" s="20">
        <v>143082.06</v>
      </c>
      <c r="G14" s="21">
        <v>116539.74</v>
      </c>
      <c r="H14" s="22">
        <f t="shared" si="3"/>
        <v>0</v>
      </c>
      <c r="I14" s="20">
        <f t="shared" si="4"/>
        <v>0</v>
      </c>
      <c r="J14" s="20">
        <f t="shared" si="5"/>
        <v>0</v>
      </c>
      <c r="K14" s="20">
        <f t="shared" si="6"/>
        <v>3.0287418086652997</v>
      </c>
      <c r="L14" s="20">
        <f t="shared" si="1"/>
        <v>2.4227465151038046</v>
      </c>
      <c r="M14" s="23">
        <f t="shared" si="1"/>
        <v>1.707978131822278</v>
      </c>
      <c r="N14" s="19">
        <v>0</v>
      </c>
      <c r="O14" s="20">
        <v>0</v>
      </c>
      <c r="P14" s="20">
        <v>0</v>
      </c>
      <c r="Q14" s="20">
        <v>-15.647703472814467</v>
      </c>
      <c r="R14" s="21">
        <v>-18.550417851126824</v>
      </c>
      <c r="S14" s="17"/>
      <c r="T14" s="3"/>
      <c r="U14" s="3"/>
      <c r="V14" s="3"/>
      <c r="W14" s="3"/>
    </row>
    <row r="15" spans="1:23" ht="12.75">
      <c r="A15" s="18" t="s">
        <v>31</v>
      </c>
      <c r="B15" s="19">
        <v>337510.53</v>
      </c>
      <c r="C15" s="20">
        <v>225865.76</v>
      </c>
      <c r="D15" s="20">
        <v>128592.64</v>
      </c>
      <c r="E15" s="20">
        <v>172585.64</v>
      </c>
      <c r="F15" s="20">
        <v>380959.04</v>
      </c>
      <c r="G15" s="21">
        <v>329318.41000000003</v>
      </c>
      <c r="H15" s="22">
        <f t="shared" si="3"/>
        <v>8.089245198703413</v>
      </c>
      <c r="I15" s="20">
        <f t="shared" si="4"/>
        <v>5.748799769487815</v>
      </c>
      <c r="J15" s="20">
        <f t="shared" si="5"/>
        <v>3.102342608518429</v>
      </c>
      <c r="K15" s="20">
        <f t="shared" si="6"/>
        <v>3.081616825619397</v>
      </c>
      <c r="L15" s="20">
        <f t="shared" si="1"/>
        <v>6.450614329688088</v>
      </c>
      <c r="M15" s="23">
        <f t="shared" si="1"/>
        <v>4.82641065345163</v>
      </c>
      <c r="N15" s="19">
        <v>-33.078899790178404</v>
      </c>
      <c r="O15" s="20">
        <v>-43.066784447540876</v>
      </c>
      <c r="P15" s="20">
        <v>34.211133700964545</v>
      </c>
      <c r="Q15" s="20">
        <v>120.73623274798526</v>
      </c>
      <c r="R15" s="21">
        <v>-13.555428426111114</v>
      </c>
      <c r="S15" s="17"/>
      <c r="T15" s="3"/>
      <c r="U15" s="3"/>
      <c r="V15" s="3"/>
      <c r="W15" s="3"/>
    </row>
    <row r="16" spans="1:23" ht="12.75">
      <c r="A16" s="18" t="s">
        <v>32</v>
      </c>
      <c r="B16" s="19">
        <v>436870.63</v>
      </c>
      <c r="C16" s="20">
        <v>656584.4</v>
      </c>
      <c r="D16" s="20">
        <v>0</v>
      </c>
      <c r="E16" s="20">
        <v>0</v>
      </c>
      <c r="F16" s="20">
        <v>0</v>
      </c>
      <c r="G16" s="21">
        <v>0</v>
      </c>
      <c r="H16" s="22">
        <f t="shared" si="3"/>
        <v>10.470647082276322</v>
      </c>
      <c r="I16" s="20">
        <f t="shared" si="4"/>
        <v>16.711573491127186</v>
      </c>
      <c r="J16" s="20">
        <f t="shared" si="5"/>
        <v>0</v>
      </c>
      <c r="K16" s="20">
        <f t="shared" si="6"/>
        <v>0</v>
      </c>
      <c r="L16" s="20">
        <f t="shared" si="1"/>
        <v>0</v>
      </c>
      <c r="M16" s="23">
        <f t="shared" si="1"/>
        <v>0</v>
      </c>
      <c r="N16" s="19">
        <v>50.29263926485514</v>
      </c>
      <c r="O16" s="20">
        <v>-100</v>
      </c>
      <c r="P16" s="20">
        <v>0</v>
      </c>
      <c r="Q16" s="20">
        <v>0</v>
      </c>
      <c r="R16" s="21">
        <v>0</v>
      </c>
      <c r="S16" s="17"/>
      <c r="T16" s="3"/>
      <c r="U16" s="3"/>
      <c r="V16" s="3"/>
      <c r="W16" s="3"/>
    </row>
    <row r="17" spans="1:23" ht="12.75">
      <c r="A17" s="18" t="s">
        <v>33</v>
      </c>
      <c r="B17" s="19">
        <v>0</v>
      </c>
      <c r="C17" s="20">
        <v>0</v>
      </c>
      <c r="D17" s="20">
        <v>0</v>
      </c>
      <c r="E17" s="20">
        <v>30127.22</v>
      </c>
      <c r="F17" s="20">
        <v>245205.19</v>
      </c>
      <c r="G17" s="21">
        <v>820011.69</v>
      </c>
      <c r="H17" s="22">
        <f t="shared" si="3"/>
        <v>0</v>
      </c>
      <c r="I17" s="20">
        <f t="shared" si="4"/>
        <v>0</v>
      </c>
      <c r="J17" s="20">
        <f t="shared" si="5"/>
        <v>0</v>
      </c>
      <c r="K17" s="20">
        <f t="shared" si="6"/>
        <v>0.5379390084895661</v>
      </c>
      <c r="L17" s="20">
        <f t="shared" si="1"/>
        <v>4.151953218718449</v>
      </c>
      <c r="M17" s="23">
        <f t="shared" si="1"/>
        <v>12.017892217355461</v>
      </c>
      <c r="N17" s="19">
        <v>0</v>
      </c>
      <c r="O17" s="20">
        <v>0</v>
      </c>
      <c r="P17" s="20">
        <v>0</v>
      </c>
      <c r="Q17" s="20">
        <v>713.899158302691</v>
      </c>
      <c r="R17" s="21">
        <v>234.41857001477007</v>
      </c>
      <c r="S17" s="17"/>
      <c r="T17" s="3"/>
      <c r="U17" s="3"/>
      <c r="V17" s="3"/>
      <c r="W17" s="3"/>
    </row>
    <row r="18" spans="1:23" ht="12.75">
      <c r="A18" s="11" t="s">
        <v>34</v>
      </c>
      <c r="B18" s="12">
        <f aca="true" t="shared" si="9" ref="B18:G18">SUM(B19:B20)</f>
        <v>0</v>
      </c>
      <c r="C18" s="13">
        <f t="shared" si="9"/>
        <v>0</v>
      </c>
      <c r="D18" s="13">
        <f t="shared" si="9"/>
        <v>0</v>
      </c>
      <c r="E18" s="13">
        <f t="shared" si="9"/>
        <v>0</v>
      </c>
      <c r="F18" s="13">
        <f t="shared" si="9"/>
        <v>0</v>
      </c>
      <c r="G18" s="14">
        <f t="shared" si="9"/>
        <v>0</v>
      </c>
      <c r="H18" s="15">
        <f t="shared" si="3"/>
        <v>0</v>
      </c>
      <c r="I18" s="13">
        <f t="shared" si="4"/>
        <v>0</v>
      </c>
      <c r="J18" s="13">
        <f t="shared" si="5"/>
        <v>0</v>
      </c>
      <c r="K18" s="13">
        <f t="shared" si="6"/>
        <v>0</v>
      </c>
      <c r="L18" s="13">
        <f t="shared" si="1"/>
        <v>0</v>
      </c>
      <c r="M18" s="16">
        <f t="shared" si="1"/>
        <v>0</v>
      </c>
      <c r="N18" s="12">
        <v>0</v>
      </c>
      <c r="O18" s="13">
        <v>0</v>
      </c>
      <c r="P18" s="13">
        <v>0</v>
      </c>
      <c r="Q18" s="13">
        <v>0</v>
      </c>
      <c r="R18" s="14">
        <v>0</v>
      </c>
      <c r="S18" s="17"/>
      <c r="T18" s="3"/>
      <c r="U18" s="3"/>
      <c r="V18" s="3"/>
      <c r="W18" s="3"/>
    </row>
    <row r="19" spans="1:23" ht="12.75">
      <c r="A19" s="18" t="s">
        <v>35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1">
        <v>0</v>
      </c>
      <c r="H19" s="22">
        <f t="shared" si="3"/>
        <v>0</v>
      </c>
      <c r="I19" s="20">
        <f aca="true" t="shared" si="10" ref="I19:I77">C19/C$77*100</f>
        <v>0</v>
      </c>
      <c r="J19" s="20">
        <f aca="true" t="shared" si="11" ref="J19:J77">D19/D$77*100</f>
        <v>0</v>
      </c>
      <c r="K19" s="20">
        <f aca="true" t="shared" si="12" ref="K19:K77">E19/E$77*100</f>
        <v>0</v>
      </c>
      <c r="L19" s="20">
        <f aca="true" t="shared" si="13" ref="L19:L77">F19/F$77*100</f>
        <v>0</v>
      </c>
      <c r="M19" s="23">
        <f aca="true" t="shared" si="14" ref="M19:M77">G19/G$77*100</f>
        <v>0</v>
      </c>
      <c r="N19" s="19">
        <v>0</v>
      </c>
      <c r="O19" s="20">
        <v>0</v>
      </c>
      <c r="P19" s="20">
        <v>0</v>
      </c>
      <c r="Q19" s="20">
        <v>0</v>
      </c>
      <c r="R19" s="21">
        <v>0</v>
      </c>
      <c r="S19" s="17"/>
      <c r="T19" s="3"/>
      <c r="U19" s="3"/>
      <c r="V19" s="3"/>
      <c r="W19" s="3"/>
    </row>
    <row r="20" spans="1:23" ht="12.75">
      <c r="A20" s="18" t="s">
        <v>36</v>
      </c>
      <c r="B20" s="19">
        <v>0</v>
      </c>
      <c r="C20" s="20">
        <v>0</v>
      </c>
      <c r="D20" s="20">
        <v>0</v>
      </c>
      <c r="E20" s="20">
        <v>0</v>
      </c>
      <c r="F20" s="20">
        <v>0</v>
      </c>
      <c r="G20" s="21">
        <v>0</v>
      </c>
      <c r="H20" s="22">
        <f t="shared" si="3"/>
        <v>0</v>
      </c>
      <c r="I20" s="20">
        <f t="shared" si="10"/>
        <v>0</v>
      </c>
      <c r="J20" s="20">
        <f t="shared" si="11"/>
        <v>0</v>
      </c>
      <c r="K20" s="20">
        <f t="shared" si="12"/>
        <v>0</v>
      </c>
      <c r="L20" s="20">
        <f t="shared" si="13"/>
        <v>0</v>
      </c>
      <c r="M20" s="23">
        <f t="shared" si="14"/>
        <v>0</v>
      </c>
      <c r="N20" s="19">
        <v>0</v>
      </c>
      <c r="O20" s="20">
        <v>0</v>
      </c>
      <c r="P20" s="20">
        <v>0</v>
      </c>
      <c r="Q20" s="20">
        <v>0</v>
      </c>
      <c r="R20" s="21">
        <v>0</v>
      </c>
      <c r="S20" s="17"/>
      <c r="T20" s="3"/>
      <c r="U20" s="3"/>
      <c r="V20" s="3"/>
      <c r="W20" s="3"/>
    </row>
    <row r="21" spans="1:23" ht="12.75">
      <c r="A21" s="11" t="s">
        <v>37</v>
      </c>
      <c r="B21" s="12">
        <f aca="true" t="shared" si="15" ref="B21:G21">SUM(B22:B24,B35)</f>
        <v>0</v>
      </c>
      <c r="C21" s="13">
        <f t="shared" si="15"/>
        <v>0</v>
      </c>
      <c r="D21" s="13">
        <f t="shared" si="15"/>
        <v>0</v>
      </c>
      <c r="E21" s="13">
        <f t="shared" si="15"/>
        <v>0</v>
      </c>
      <c r="F21" s="13">
        <f t="shared" si="15"/>
        <v>0</v>
      </c>
      <c r="G21" s="14">
        <f t="shared" si="15"/>
        <v>0</v>
      </c>
      <c r="H21" s="15">
        <f t="shared" si="3"/>
        <v>0</v>
      </c>
      <c r="I21" s="13">
        <f t="shared" si="10"/>
        <v>0</v>
      </c>
      <c r="J21" s="13">
        <f t="shared" si="11"/>
        <v>0</v>
      </c>
      <c r="K21" s="13">
        <f t="shared" si="12"/>
        <v>0</v>
      </c>
      <c r="L21" s="13">
        <f t="shared" si="13"/>
        <v>0</v>
      </c>
      <c r="M21" s="16">
        <f t="shared" si="14"/>
        <v>0</v>
      </c>
      <c r="N21" s="12">
        <v>0</v>
      </c>
      <c r="O21" s="13">
        <v>0</v>
      </c>
      <c r="P21" s="13">
        <v>0</v>
      </c>
      <c r="Q21" s="13">
        <v>0</v>
      </c>
      <c r="R21" s="14">
        <v>0</v>
      </c>
      <c r="S21" s="17"/>
      <c r="T21" s="3"/>
      <c r="U21" s="3"/>
      <c r="V21" s="3"/>
      <c r="W21" s="3"/>
    </row>
    <row r="22" spans="1:23" ht="12.75">
      <c r="A22" s="18" t="s">
        <v>38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21">
        <v>0</v>
      </c>
      <c r="H22" s="22">
        <f t="shared" si="3"/>
        <v>0</v>
      </c>
      <c r="I22" s="20">
        <f t="shared" si="10"/>
        <v>0</v>
      </c>
      <c r="J22" s="20">
        <f t="shared" si="11"/>
        <v>0</v>
      </c>
      <c r="K22" s="20">
        <f t="shared" si="12"/>
        <v>0</v>
      </c>
      <c r="L22" s="20">
        <f t="shared" si="13"/>
        <v>0</v>
      </c>
      <c r="M22" s="23">
        <f t="shared" si="14"/>
        <v>0</v>
      </c>
      <c r="N22" s="19">
        <v>0</v>
      </c>
      <c r="O22" s="20">
        <v>0</v>
      </c>
      <c r="P22" s="20">
        <v>0</v>
      </c>
      <c r="Q22" s="20">
        <v>0</v>
      </c>
      <c r="R22" s="21">
        <v>0</v>
      </c>
      <c r="S22" s="17"/>
      <c r="T22" s="3"/>
      <c r="U22" s="3"/>
      <c r="V22" s="3"/>
      <c r="W22" s="3"/>
    </row>
    <row r="23" spans="1:23" ht="12.75">
      <c r="A23" s="18" t="s">
        <v>39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  <c r="H23" s="22">
        <f t="shared" si="3"/>
        <v>0</v>
      </c>
      <c r="I23" s="20">
        <f t="shared" si="10"/>
        <v>0</v>
      </c>
      <c r="J23" s="20">
        <f t="shared" si="11"/>
        <v>0</v>
      </c>
      <c r="K23" s="20">
        <f t="shared" si="12"/>
        <v>0</v>
      </c>
      <c r="L23" s="20">
        <f t="shared" si="13"/>
        <v>0</v>
      </c>
      <c r="M23" s="23">
        <f t="shared" si="14"/>
        <v>0</v>
      </c>
      <c r="N23" s="19">
        <v>0</v>
      </c>
      <c r="O23" s="20">
        <v>0</v>
      </c>
      <c r="P23" s="20">
        <v>0</v>
      </c>
      <c r="Q23" s="20">
        <v>0</v>
      </c>
      <c r="R23" s="21">
        <v>0</v>
      </c>
      <c r="S23" s="17"/>
      <c r="T23" s="3"/>
      <c r="U23" s="3"/>
      <c r="V23" s="3"/>
      <c r="W23" s="3"/>
    </row>
    <row r="24" spans="1:23" ht="12.75">
      <c r="A24" s="18" t="s">
        <v>40</v>
      </c>
      <c r="B24" s="19">
        <f aca="true" t="shared" si="16" ref="B24:G24">SUM(B25,B30)</f>
        <v>0</v>
      </c>
      <c r="C24" s="20">
        <f t="shared" si="16"/>
        <v>0</v>
      </c>
      <c r="D24" s="20">
        <f t="shared" si="16"/>
        <v>0</v>
      </c>
      <c r="E24" s="20">
        <f t="shared" si="16"/>
        <v>0</v>
      </c>
      <c r="F24" s="20">
        <f t="shared" si="16"/>
        <v>0</v>
      </c>
      <c r="G24" s="21">
        <f t="shared" si="16"/>
        <v>0</v>
      </c>
      <c r="H24" s="22">
        <f t="shared" si="3"/>
        <v>0</v>
      </c>
      <c r="I24" s="20">
        <f t="shared" si="10"/>
        <v>0</v>
      </c>
      <c r="J24" s="20">
        <f t="shared" si="11"/>
        <v>0</v>
      </c>
      <c r="K24" s="20">
        <f t="shared" si="12"/>
        <v>0</v>
      </c>
      <c r="L24" s="20">
        <f t="shared" si="13"/>
        <v>0</v>
      </c>
      <c r="M24" s="23">
        <f t="shared" si="14"/>
        <v>0</v>
      </c>
      <c r="N24" s="19">
        <v>0</v>
      </c>
      <c r="O24" s="20">
        <v>0</v>
      </c>
      <c r="P24" s="20">
        <v>0</v>
      </c>
      <c r="Q24" s="20">
        <v>0</v>
      </c>
      <c r="R24" s="21">
        <v>0</v>
      </c>
      <c r="S24" s="17"/>
      <c r="T24" s="3"/>
      <c r="U24" s="3"/>
      <c r="V24" s="3"/>
      <c r="W24" s="3"/>
    </row>
    <row r="25" spans="1:23" ht="12.75">
      <c r="A25" s="18" t="s">
        <v>41</v>
      </c>
      <c r="B25" s="19">
        <f aca="true" t="shared" si="17" ref="B25:G25">SUM(B26:B29)</f>
        <v>0</v>
      </c>
      <c r="C25" s="20">
        <f t="shared" si="17"/>
        <v>0</v>
      </c>
      <c r="D25" s="20">
        <f t="shared" si="17"/>
        <v>0</v>
      </c>
      <c r="E25" s="20">
        <f t="shared" si="17"/>
        <v>0</v>
      </c>
      <c r="F25" s="20">
        <f t="shared" si="17"/>
        <v>0</v>
      </c>
      <c r="G25" s="21">
        <f t="shared" si="17"/>
        <v>0</v>
      </c>
      <c r="H25" s="22">
        <f t="shared" si="3"/>
        <v>0</v>
      </c>
      <c r="I25" s="20">
        <f t="shared" si="10"/>
        <v>0</v>
      </c>
      <c r="J25" s="20">
        <f t="shared" si="11"/>
        <v>0</v>
      </c>
      <c r="K25" s="20">
        <f t="shared" si="12"/>
        <v>0</v>
      </c>
      <c r="L25" s="20">
        <f t="shared" si="13"/>
        <v>0</v>
      </c>
      <c r="M25" s="23">
        <f t="shared" si="14"/>
        <v>0</v>
      </c>
      <c r="N25" s="19">
        <v>0</v>
      </c>
      <c r="O25" s="20">
        <v>0</v>
      </c>
      <c r="P25" s="20">
        <v>0</v>
      </c>
      <c r="Q25" s="20">
        <v>0</v>
      </c>
      <c r="R25" s="21">
        <v>0</v>
      </c>
      <c r="S25" s="17"/>
      <c r="T25" s="3"/>
      <c r="U25" s="3"/>
      <c r="V25" s="3"/>
      <c r="W25" s="3"/>
    </row>
    <row r="26" spans="1:23" ht="12.75">
      <c r="A26" s="18" t="s">
        <v>42</v>
      </c>
      <c r="B26" s="19">
        <v>0</v>
      </c>
      <c r="C26" s="20">
        <v>0</v>
      </c>
      <c r="D26" s="20">
        <v>0</v>
      </c>
      <c r="E26" s="20">
        <v>0</v>
      </c>
      <c r="F26" s="20">
        <v>0</v>
      </c>
      <c r="G26" s="21">
        <v>0</v>
      </c>
      <c r="H26" s="22">
        <f t="shared" si="3"/>
        <v>0</v>
      </c>
      <c r="I26" s="20">
        <f t="shared" si="10"/>
        <v>0</v>
      </c>
      <c r="J26" s="20">
        <f t="shared" si="11"/>
        <v>0</v>
      </c>
      <c r="K26" s="20">
        <f t="shared" si="12"/>
        <v>0</v>
      </c>
      <c r="L26" s="20">
        <f t="shared" si="13"/>
        <v>0</v>
      </c>
      <c r="M26" s="23">
        <f t="shared" si="14"/>
        <v>0</v>
      </c>
      <c r="N26" s="19">
        <v>0</v>
      </c>
      <c r="O26" s="20">
        <v>0</v>
      </c>
      <c r="P26" s="20">
        <v>0</v>
      </c>
      <c r="Q26" s="20">
        <v>0</v>
      </c>
      <c r="R26" s="21">
        <v>0</v>
      </c>
      <c r="S26" s="17"/>
      <c r="T26" s="3"/>
      <c r="U26" s="3"/>
      <c r="V26" s="3"/>
      <c r="W26" s="3"/>
    </row>
    <row r="27" spans="1:23" ht="12.75">
      <c r="A27" s="18" t="s">
        <v>43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1">
        <v>0</v>
      </c>
      <c r="H27" s="22">
        <f t="shared" si="3"/>
        <v>0</v>
      </c>
      <c r="I27" s="20">
        <f t="shared" si="10"/>
        <v>0</v>
      </c>
      <c r="J27" s="20">
        <f t="shared" si="11"/>
        <v>0</v>
      </c>
      <c r="K27" s="20">
        <f t="shared" si="12"/>
        <v>0</v>
      </c>
      <c r="L27" s="20">
        <f t="shared" si="13"/>
        <v>0</v>
      </c>
      <c r="M27" s="23">
        <f t="shared" si="14"/>
        <v>0</v>
      </c>
      <c r="N27" s="19">
        <v>0</v>
      </c>
      <c r="O27" s="20">
        <v>0</v>
      </c>
      <c r="P27" s="20">
        <v>0</v>
      </c>
      <c r="Q27" s="20">
        <v>0</v>
      </c>
      <c r="R27" s="21">
        <v>0</v>
      </c>
      <c r="S27" s="17"/>
      <c r="T27" s="3"/>
      <c r="U27" s="3"/>
      <c r="V27" s="3"/>
      <c r="W27" s="3"/>
    </row>
    <row r="28" spans="1:23" ht="12.75">
      <c r="A28" s="18" t="s">
        <v>44</v>
      </c>
      <c r="B28" s="19">
        <v>0</v>
      </c>
      <c r="C28" s="20">
        <v>0</v>
      </c>
      <c r="D28" s="20">
        <v>0</v>
      </c>
      <c r="E28" s="20">
        <v>0</v>
      </c>
      <c r="F28" s="20">
        <v>0</v>
      </c>
      <c r="G28" s="21">
        <v>0</v>
      </c>
      <c r="H28" s="22">
        <f t="shared" si="3"/>
        <v>0</v>
      </c>
      <c r="I28" s="20">
        <f t="shared" si="10"/>
        <v>0</v>
      </c>
      <c r="J28" s="20">
        <f t="shared" si="11"/>
        <v>0</v>
      </c>
      <c r="K28" s="20">
        <f t="shared" si="12"/>
        <v>0</v>
      </c>
      <c r="L28" s="20">
        <f t="shared" si="13"/>
        <v>0</v>
      </c>
      <c r="M28" s="23">
        <f t="shared" si="14"/>
        <v>0</v>
      </c>
      <c r="N28" s="19">
        <v>0</v>
      </c>
      <c r="O28" s="20">
        <v>0</v>
      </c>
      <c r="P28" s="20">
        <v>0</v>
      </c>
      <c r="Q28" s="20">
        <v>0</v>
      </c>
      <c r="R28" s="21">
        <v>0</v>
      </c>
      <c r="S28" s="17"/>
      <c r="T28" s="3"/>
      <c r="U28" s="3"/>
      <c r="V28" s="3"/>
      <c r="W28" s="3"/>
    </row>
    <row r="29" spans="1:23" ht="12.75">
      <c r="A29" s="18" t="s">
        <v>45</v>
      </c>
      <c r="B29" s="19">
        <v>0</v>
      </c>
      <c r="C29" s="20">
        <v>0</v>
      </c>
      <c r="D29" s="20">
        <v>0</v>
      </c>
      <c r="E29" s="20">
        <v>0</v>
      </c>
      <c r="F29" s="20">
        <v>0</v>
      </c>
      <c r="G29" s="21">
        <v>0</v>
      </c>
      <c r="H29" s="22">
        <f t="shared" si="3"/>
        <v>0</v>
      </c>
      <c r="I29" s="20">
        <f t="shared" si="10"/>
        <v>0</v>
      </c>
      <c r="J29" s="20">
        <f t="shared" si="11"/>
        <v>0</v>
      </c>
      <c r="K29" s="20">
        <f t="shared" si="12"/>
        <v>0</v>
      </c>
      <c r="L29" s="20">
        <f t="shared" si="13"/>
        <v>0</v>
      </c>
      <c r="M29" s="23">
        <f t="shared" si="14"/>
        <v>0</v>
      </c>
      <c r="N29" s="19">
        <v>0</v>
      </c>
      <c r="O29" s="20">
        <v>0</v>
      </c>
      <c r="P29" s="20">
        <v>0</v>
      </c>
      <c r="Q29" s="20">
        <v>0</v>
      </c>
      <c r="R29" s="21">
        <v>0</v>
      </c>
      <c r="S29" s="17"/>
      <c r="T29" s="3"/>
      <c r="U29" s="3"/>
      <c r="V29" s="3"/>
      <c r="W29" s="3"/>
    </row>
    <row r="30" spans="1:23" ht="12.75">
      <c r="A30" s="18" t="s">
        <v>46</v>
      </c>
      <c r="B30" s="19">
        <f aca="true" t="shared" si="18" ref="B30:G30">SUM(B31:B34)</f>
        <v>0</v>
      </c>
      <c r="C30" s="20">
        <f t="shared" si="18"/>
        <v>0</v>
      </c>
      <c r="D30" s="20">
        <f t="shared" si="18"/>
        <v>0</v>
      </c>
      <c r="E30" s="20">
        <f t="shared" si="18"/>
        <v>0</v>
      </c>
      <c r="F30" s="20">
        <f t="shared" si="18"/>
        <v>0</v>
      </c>
      <c r="G30" s="21">
        <f t="shared" si="18"/>
        <v>0</v>
      </c>
      <c r="H30" s="22">
        <f t="shared" si="3"/>
        <v>0</v>
      </c>
      <c r="I30" s="20">
        <f t="shared" si="10"/>
        <v>0</v>
      </c>
      <c r="J30" s="20">
        <f t="shared" si="11"/>
        <v>0</v>
      </c>
      <c r="K30" s="20">
        <f t="shared" si="12"/>
        <v>0</v>
      </c>
      <c r="L30" s="20">
        <f t="shared" si="13"/>
        <v>0</v>
      </c>
      <c r="M30" s="23">
        <f t="shared" si="14"/>
        <v>0</v>
      </c>
      <c r="N30" s="19">
        <v>0</v>
      </c>
      <c r="O30" s="20">
        <v>0</v>
      </c>
      <c r="P30" s="20">
        <v>0</v>
      </c>
      <c r="Q30" s="20">
        <v>0</v>
      </c>
      <c r="R30" s="21">
        <v>0</v>
      </c>
      <c r="S30" s="17"/>
      <c r="T30" s="3"/>
      <c r="U30" s="3"/>
      <c r="V30" s="3"/>
      <c r="W30" s="3"/>
    </row>
    <row r="31" spans="1:23" ht="12.75">
      <c r="A31" s="18" t="s">
        <v>42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>
        <f t="shared" si="3"/>
        <v>0</v>
      </c>
      <c r="I31" s="20">
        <f t="shared" si="10"/>
        <v>0</v>
      </c>
      <c r="J31" s="20">
        <f t="shared" si="11"/>
        <v>0</v>
      </c>
      <c r="K31" s="20">
        <f t="shared" si="12"/>
        <v>0</v>
      </c>
      <c r="L31" s="20">
        <f t="shared" si="13"/>
        <v>0</v>
      </c>
      <c r="M31" s="23">
        <f t="shared" si="14"/>
        <v>0</v>
      </c>
      <c r="N31" s="19">
        <v>0</v>
      </c>
      <c r="O31" s="20">
        <v>0</v>
      </c>
      <c r="P31" s="20">
        <v>0</v>
      </c>
      <c r="Q31" s="20">
        <v>0</v>
      </c>
      <c r="R31" s="21">
        <v>0</v>
      </c>
      <c r="S31" s="17"/>
      <c r="T31" s="3"/>
      <c r="U31" s="3"/>
      <c r="V31" s="3"/>
      <c r="W31" s="3"/>
    </row>
    <row r="32" spans="1:23" ht="12.75">
      <c r="A32" s="18" t="s">
        <v>43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21">
        <v>0</v>
      </c>
      <c r="H32" s="22">
        <f t="shared" si="3"/>
        <v>0</v>
      </c>
      <c r="I32" s="20">
        <f t="shared" si="10"/>
        <v>0</v>
      </c>
      <c r="J32" s="20">
        <f t="shared" si="11"/>
        <v>0</v>
      </c>
      <c r="K32" s="20">
        <f t="shared" si="12"/>
        <v>0</v>
      </c>
      <c r="L32" s="20">
        <f t="shared" si="13"/>
        <v>0</v>
      </c>
      <c r="M32" s="23">
        <f t="shared" si="14"/>
        <v>0</v>
      </c>
      <c r="N32" s="19">
        <v>0</v>
      </c>
      <c r="O32" s="20">
        <v>0</v>
      </c>
      <c r="P32" s="20">
        <v>0</v>
      </c>
      <c r="Q32" s="20">
        <v>0</v>
      </c>
      <c r="R32" s="21">
        <v>0</v>
      </c>
      <c r="S32" s="17"/>
      <c r="T32" s="3"/>
      <c r="U32" s="3"/>
      <c r="V32" s="3"/>
      <c r="W32" s="3"/>
    </row>
    <row r="33" spans="1:23" ht="12.75">
      <c r="A33" s="18" t="s">
        <v>44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1">
        <v>0</v>
      </c>
      <c r="H33" s="22">
        <f t="shared" si="3"/>
        <v>0</v>
      </c>
      <c r="I33" s="20">
        <f t="shared" si="10"/>
        <v>0</v>
      </c>
      <c r="J33" s="20">
        <f t="shared" si="11"/>
        <v>0</v>
      </c>
      <c r="K33" s="20">
        <f t="shared" si="12"/>
        <v>0</v>
      </c>
      <c r="L33" s="20">
        <f t="shared" si="13"/>
        <v>0</v>
      </c>
      <c r="M33" s="23">
        <f t="shared" si="14"/>
        <v>0</v>
      </c>
      <c r="N33" s="19">
        <v>0</v>
      </c>
      <c r="O33" s="20">
        <v>0</v>
      </c>
      <c r="P33" s="20">
        <v>0</v>
      </c>
      <c r="Q33" s="20">
        <v>0</v>
      </c>
      <c r="R33" s="21">
        <v>0</v>
      </c>
      <c r="S33" s="17"/>
      <c r="T33" s="3"/>
      <c r="U33" s="3"/>
      <c r="V33" s="3"/>
      <c r="W33" s="3"/>
    </row>
    <row r="34" spans="1:23" ht="12.75">
      <c r="A34" s="18" t="s">
        <v>45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1">
        <v>0</v>
      </c>
      <c r="H34" s="22">
        <f t="shared" si="3"/>
        <v>0</v>
      </c>
      <c r="I34" s="20">
        <f t="shared" si="10"/>
        <v>0</v>
      </c>
      <c r="J34" s="20">
        <f t="shared" si="11"/>
        <v>0</v>
      </c>
      <c r="K34" s="20">
        <f t="shared" si="12"/>
        <v>0</v>
      </c>
      <c r="L34" s="20">
        <f t="shared" si="13"/>
        <v>0</v>
      </c>
      <c r="M34" s="23">
        <f t="shared" si="14"/>
        <v>0</v>
      </c>
      <c r="N34" s="19">
        <v>0</v>
      </c>
      <c r="O34" s="20">
        <v>0</v>
      </c>
      <c r="P34" s="20">
        <v>0</v>
      </c>
      <c r="Q34" s="20">
        <v>0</v>
      </c>
      <c r="R34" s="21">
        <v>0</v>
      </c>
      <c r="S34" s="17"/>
      <c r="T34" s="3"/>
      <c r="U34" s="3"/>
      <c r="V34" s="3"/>
      <c r="W34" s="3"/>
    </row>
    <row r="35" spans="1:23" ht="12.75">
      <c r="A35" s="18" t="s">
        <v>47</v>
      </c>
      <c r="B35" s="19">
        <v>0</v>
      </c>
      <c r="C35" s="20">
        <v>0</v>
      </c>
      <c r="D35" s="20">
        <v>0</v>
      </c>
      <c r="E35" s="20">
        <v>0</v>
      </c>
      <c r="F35" s="20">
        <v>0</v>
      </c>
      <c r="G35" s="21">
        <v>0</v>
      </c>
      <c r="H35" s="22">
        <f t="shared" si="3"/>
        <v>0</v>
      </c>
      <c r="I35" s="20">
        <f t="shared" si="10"/>
        <v>0</v>
      </c>
      <c r="J35" s="20">
        <f t="shared" si="11"/>
        <v>0</v>
      </c>
      <c r="K35" s="20">
        <f t="shared" si="12"/>
        <v>0</v>
      </c>
      <c r="L35" s="20">
        <f t="shared" si="13"/>
        <v>0</v>
      </c>
      <c r="M35" s="23">
        <f t="shared" si="14"/>
        <v>0</v>
      </c>
      <c r="N35" s="19">
        <v>0</v>
      </c>
      <c r="O35" s="20">
        <v>0</v>
      </c>
      <c r="P35" s="20">
        <v>0</v>
      </c>
      <c r="Q35" s="20">
        <v>0</v>
      </c>
      <c r="R35" s="21">
        <v>0</v>
      </c>
      <c r="S35" s="17"/>
      <c r="T35" s="3"/>
      <c r="U35" s="3"/>
      <c r="V35" s="3"/>
      <c r="W35" s="3"/>
    </row>
    <row r="36" spans="1:23" ht="12.75">
      <c r="A36" s="11" t="s">
        <v>48</v>
      </c>
      <c r="B36" s="12">
        <f aca="true" t="shared" si="19" ref="B36:G36">SUM(B37:B38)</f>
        <v>0</v>
      </c>
      <c r="C36" s="13">
        <f t="shared" si="19"/>
        <v>0</v>
      </c>
      <c r="D36" s="13">
        <f t="shared" si="19"/>
        <v>0</v>
      </c>
      <c r="E36" s="13">
        <f t="shared" si="19"/>
        <v>0</v>
      </c>
      <c r="F36" s="13">
        <f t="shared" si="19"/>
        <v>0</v>
      </c>
      <c r="G36" s="14">
        <f t="shared" si="19"/>
        <v>0</v>
      </c>
      <c r="H36" s="15">
        <f t="shared" si="3"/>
        <v>0</v>
      </c>
      <c r="I36" s="13">
        <f t="shared" si="10"/>
        <v>0</v>
      </c>
      <c r="J36" s="13">
        <f t="shared" si="11"/>
        <v>0</v>
      </c>
      <c r="K36" s="13">
        <f t="shared" si="12"/>
        <v>0</v>
      </c>
      <c r="L36" s="13">
        <f t="shared" si="13"/>
        <v>0</v>
      </c>
      <c r="M36" s="16">
        <f t="shared" si="14"/>
        <v>0</v>
      </c>
      <c r="N36" s="12">
        <v>0</v>
      </c>
      <c r="O36" s="13">
        <v>0</v>
      </c>
      <c r="P36" s="13">
        <v>0</v>
      </c>
      <c r="Q36" s="13">
        <v>0</v>
      </c>
      <c r="R36" s="14">
        <v>0</v>
      </c>
      <c r="S36" s="17"/>
      <c r="T36" s="3"/>
      <c r="U36" s="3"/>
      <c r="V36" s="3"/>
      <c r="W36" s="3"/>
    </row>
    <row r="37" spans="1:23" ht="12.75">
      <c r="A37" s="18" t="s">
        <v>49</v>
      </c>
      <c r="B37" s="19">
        <v>0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2">
        <f t="shared" si="3"/>
        <v>0</v>
      </c>
      <c r="I37" s="20">
        <f t="shared" si="10"/>
        <v>0</v>
      </c>
      <c r="J37" s="20">
        <f t="shared" si="11"/>
        <v>0</v>
      </c>
      <c r="K37" s="20">
        <f t="shared" si="12"/>
        <v>0</v>
      </c>
      <c r="L37" s="20">
        <f t="shared" si="13"/>
        <v>0</v>
      </c>
      <c r="M37" s="23">
        <f t="shared" si="14"/>
        <v>0</v>
      </c>
      <c r="N37" s="19">
        <v>0</v>
      </c>
      <c r="O37" s="20">
        <v>0</v>
      </c>
      <c r="P37" s="20">
        <v>0</v>
      </c>
      <c r="Q37" s="20">
        <v>0</v>
      </c>
      <c r="R37" s="21">
        <v>0</v>
      </c>
      <c r="S37" s="17"/>
      <c r="T37" s="3"/>
      <c r="U37" s="3"/>
      <c r="V37" s="3"/>
      <c r="W37" s="3"/>
    </row>
    <row r="38" spans="1:23" ht="12.75">
      <c r="A38" s="18" t="s">
        <v>50</v>
      </c>
      <c r="B38" s="19">
        <v>0</v>
      </c>
      <c r="C38" s="20">
        <v>0</v>
      </c>
      <c r="D38" s="20">
        <v>0</v>
      </c>
      <c r="E38" s="20">
        <v>0</v>
      </c>
      <c r="F38" s="20">
        <v>0</v>
      </c>
      <c r="G38" s="21">
        <v>0</v>
      </c>
      <c r="H38" s="22">
        <f t="shared" si="3"/>
        <v>0</v>
      </c>
      <c r="I38" s="20">
        <f t="shared" si="10"/>
        <v>0</v>
      </c>
      <c r="J38" s="20">
        <f t="shared" si="11"/>
        <v>0</v>
      </c>
      <c r="K38" s="20">
        <f t="shared" si="12"/>
        <v>0</v>
      </c>
      <c r="L38" s="20">
        <f t="shared" si="13"/>
        <v>0</v>
      </c>
      <c r="M38" s="23">
        <f t="shared" si="14"/>
        <v>0</v>
      </c>
      <c r="N38" s="19">
        <v>0</v>
      </c>
      <c r="O38" s="20">
        <v>0</v>
      </c>
      <c r="P38" s="20">
        <v>0</v>
      </c>
      <c r="Q38" s="20">
        <v>0</v>
      </c>
      <c r="R38" s="21">
        <v>0</v>
      </c>
      <c r="S38" s="17"/>
      <c r="T38" s="3"/>
      <c r="U38" s="3"/>
      <c r="V38" s="3"/>
      <c r="W38" s="3"/>
    </row>
    <row r="39" spans="1:23" ht="12.75">
      <c r="A39" s="11" t="s">
        <v>51</v>
      </c>
      <c r="B39" s="12">
        <f aca="true" t="shared" si="20" ref="B39:G39">SUM(B40,B46,B59,B76)</f>
        <v>908165.7100000001</v>
      </c>
      <c r="C39" s="13">
        <f t="shared" si="20"/>
        <v>759231.5100000001</v>
      </c>
      <c r="D39" s="13">
        <f t="shared" si="20"/>
        <v>1085090.29</v>
      </c>
      <c r="E39" s="13">
        <f t="shared" si="20"/>
        <v>1500016.1199999999</v>
      </c>
      <c r="F39" s="13">
        <f t="shared" si="20"/>
        <v>1535586.55</v>
      </c>
      <c r="G39" s="14">
        <f t="shared" si="20"/>
        <v>2062950.21</v>
      </c>
      <c r="H39" s="15">
        <f t="shared" si="3"/>
        <v>21.76635825034726</v>
      </c>
      <c r="I39" s="13">
        <f t="shared" si="10"/>
        <v>19.324177023006435</v>
      </c>
      <c r="J39" s="13">
        <f t="shared" si="11"/>
        <v>26.17818438719836</v>
      </c>
      <c r="K39" s="13">
        <f t="shared" si="12"/>
        <v>26.78365890749847</v>
      </c>
      <c r="L39" s="13">
        <f t="shared" si="13"/>
        <v>26.0014215804048</v>
      </c>
      <c r="M39" s="16">
        <f t="shared" si="14"/>
        <v>30.234097362137373</v>
      </c>
      <c r="N39" s="12">
        <v>-16.399452033924497</v>
      </c>
      <c r="O39" s="13">
        <v>42.91955427403163</v>
      </c>
      <c r="P39" s="13">
        <v>38.23882987654417</v>
      </c>
      <c r="Q39" s="13">
        <v>2.371336516036919</v>
      </c>
      <c r="R39" s="14">
        <v>34.34281577941665</v>
      </c>
      <c r="S39" s="17"/>
      <c r="T39" s="3"/>
      <c r="U39" s="3"/>
      <c r="V39" s="3"/>
      <c r="W39" s="3"/>
    </row>
    <row r="40" spans="1:23" ht="12.75">
      <c r="A40" s="11" t="s">
        <v>52</v>
      </c>
      <c r="B40" s="12">
        <f aca="true" t="shared" si="21" ref="B40:G40">SUM(B41:B45)</f>
        <v>116806.61</v>
      </c>
      <c r="C40" s="13">
        <f t="shared" si="21"/>
        <v>129250.3</v>
      </c>
      <c r="D40" s="13">
        <f t="shared" si="21"/>
        <v>81396.76</v>
      </c>
      <c r="E40" s="13">
        <f t="shared" si="21"/>
        <v>414042.24</v>
      </c>
      <c r="F40" s="13">
        <f t="shared" si="21"/>
        <v>263658</v>
      </c>
      <c r="G40" s="14">
        <f t="shared" si="21"/>
        <v>303121.41000000003</v>
      </c>
      <c r="H40" s="15">
        <f t="shared" si="3"/>
        <v>2.799549125531941</v>
      </c>
      <c r="I40" s="13">
        <f t="shared" si="10"/>
        <v>3.289715514410997</v>
      </c>
      <c r="J40" s="13">
        <f t="shared" si="11"/>
        <v>1.9637254258357908</v>
      </c>
      <c r="K40" s="13">
        <f t="shared" si="12"/>
        <v>7.392964636577785</v>
      </c>
      <c r="L40" s="13">
        <f t="shared" si="13"/>
        <v>4.4644066536310625</v>
      </c>
      <c r="M40" s="16">
        <f t="shared" si="14"/>
        <v>4.44247378248085</v>
      </c>
      <c r="N40" s="12">
        <v>10.653241284889615</v>
      </c>
      <c r="O40" s="13">
        <v>-37.023929538268</v>
      </c>
      <c r="P40" s="13">
        <v>408.67164737269644</v>
      </c>
      <c r="Q40" s="13">
        <v>-36.32098985842604</v>
      </c>
      <c r="R40" s="14">
        <v>14.967651275516</v>
      </c>
      <c r="S40" s="17"/>
      <c r="T40" s="3"/>
      <c r="U40" s="3"/>
      <c r="V40" s="3"/>
      <c r="W40" s="3"/>
    </row>
    <row r="41" spans="1:23" ht="12.75">
      <c r="A41" s="18" t="s">
        <v>53</v>
      </c>
      <c r="B41" s="19">
        <v>116806.61</v>
      </c>
      <c r="C41" s="20">
        <v>129250.3</v>
      </c>
      <c r="D41" s="20">
        <v>81396.76</v>
      </c>
      <c r="E41" s="20">
        <v>414042.24</v>
      </c>
      <c r="F41" s="20">
        <v>263658</v>
      </c>
      <c r="G41" s="21">
        <v>303121.41000000003</v>
      </c>
      <c r="H41" s="22">
        <f t="shared" si="3"/>
        <v>2.799549125531941</v>
      </c>
      <c r="I41" s="20">
        <f t="shared" si="10"/>
        <v>3.289715514410997</v>
      </c>
      <c r="J41" s="20">
        <f t="shared" si="11"/>
        <v>1.9637254258357908</v>
      </c>
      <c r="K41" s="20">
        <f t="shared" si="12"/>
        <v>7.392964636577785</v>
      </c>
      <c r="L41" s="20">
        <f t="shared" si="13"/>
        <v>4.4644066536310625</v>
      </c>
      <c r="M41" s="23">
        <f t="shared" si="14"/>
        <v>4.44247378248085</v>
      </c>
      <c r="N41" s="19">
        <v>10.653241284889615</v>
      </c>
      <c r="O41" s="20">
        <v>-37.023929538268</v>
      </c>
      <c r="P41" s="20">
        <v>408.67164737269644</v>
      </c>
      <c r="Q41" s="20">
        <v>-36.32098985842604</v>
      </c>
      <c r="R41" s="21">
        <v>14.967651275516</v>
      </c>
      <c r="S41" s="17"/>
      <c r="T41" s="3"/>
      <c r="U41" s="3"/>
      <c r="V41" s="3"/>
      <c r="W41" s="3"/>
    </row>
    <row r="42" spans="1:23" ht="12.75">
      <c r="A42" s="18" t="s">
        <v>54</v>
      </c>
      <c r="B42" s="19">
        <v>0</v>
      </c>
      <c r="C42" s="20">
        <v>0</v>
      </c>
      <c r="D42" s="20">
        <v>0</v>
      </c>
      <c r="E42" s="20">
        <v>0</v>
      </c>
      <c r="F42" s="20">
        <v>0</v>
      </c>
      <c r="G42" s="21">
        <v>0</v>
      </c>
      <c r="H42" s="22">
        <f t="shared" si="3"/>
        <v>0</v>
      </c>
      <c r="I42" s="20">
        <f t="shared" si="10"/>
        <v>0</v>
      </c>
      <c r="J42" s="20">
        <f t="shared" si="11"/>
        <v>0</v>
      </c>
      <c r="K42" s="20">
        <f t="shared" si="12"/>
        <v>0</v>
      </c>
      <c r="L42" s="20">
        <f t="shared" si="13"/>
        <v>0</v>
      </c>
      <c r="M42" s="23">
        <f t="shared" si="14"/>
        <v>0</v>
      </c>
      <c r="N42" s="19">
        <v>0</v>
      </c>
      <c r="O42" s="20">
        <v>0</v>
      </c>
      <c r="P42" s="20">
        <v>0</v>
      </c>
      <c r="Q42" s="20">
        <v>0</v>
      </c>
      <c r="R42" s="21">
        <v>0</v>
      </c>
      <c r="S42" s="17"/>
      <c r="T42" s="3"/>
      <c r="U42" s="3"/>
      <c r="V42" s="3"/>
      <c r="W42" s="3"/>
    </row>
    <row r="43" spans="1:23" ht="12.75">
      <c r="A43" s="18" t="s">
        <v>55</v>
      </c>
      <c r="B43" s="19">
        <v>0</v>
      </c>
      <c r="C43" s="20">
        <v>0</v>
      </c>
      <c r="D43" s="20">
        <v>0</v>
      </c>
      <c r="E43" s="20">
        <v>0</v>
      </c>
      <c r="F43" s="20">
        <v>0</v>
      </c>
      <c r="G43" s="21">
        <v>0</v>
      </c>
      <c r="H43" s="22">
        <f t="shared" si="3"/>
        <v>0</v>
      </c>
      <c r="I43" s="20">
        <f t="shared" si="10"/>
        <v>0</v>
      </c>
      <c r="J43" s="20">
        <f t="shared" si="11"/>
        <v>0</v>
      </c>
      <c r="K43" s="20">
        <f t="shared" si="12"/>
        <v>0</v>
      </c>
      <c r="L43" s="20">
        <f t="shared" si="13"/>
        <v>0</v>
      </c>
      <c r="M43" s="23">
        <f t="shared" si="14"/>
        <v>0</v>
      </c>
      <c r="N43" s="19">
        <v>0</v>
      </c>
      <c r="O43" s="20">
        <v>0</v>
      </c>
      <c r="P43" s="20">
        <v>0</v>
      </c>
      <c r="Q43" s="20">
        <v>0</v>
      </c>
      <c r="R43" s="21">
        <v>0</v>
      </c>
      <c r="S43" s="17"/>
      <c r="T43" s="3"/>
      <c r="U43" s="3"/>
      <c r="V43" s="3"/>
      <c r="W43" s="3"/>
    </row>
    <row r="44" spans="1:23" ht="12.75">
      <c r="A44" s="18" t="s">
        <v>56</v>
      </c>
      <c r="B44" s="19">
        <v>0</v>
      </c>
      <c r="C44" s="20">
        <v>0</v>
      </c>
      <c r="D44" s="20">
        <v>0</v>
      </c>
      <c r="E44" s="20">
        <v>0</v>
      </c>
      <c r="F44" s="20">
        <v>0</v>
      </c>
      <c r="G44" s="21">
        <v>0</v>
      </c>
      <c r="H44" s="22">
        <f t="shared" si="3"/>
        <v>0</v>
      </c>
      <c r="I44" s="20">
        <f t="shared" si="10"/>
        <v>0</v>
      </c>
      <c r="J44" s="20">
        <f t="shared" si="11"/>
        <v>0</v>
      </c>
      <c r="K44" s="20">
        <f t="shared" si="12"/>
        <v>0</v>
      </c>
      <c r="L44" s="20">
        <f t="shared" si="13"/>
        <v>0</v>
      </c>
      <c r="M44" s="23">
        <f t="shared" si="14"/>
        <v>0</v>
      </c>
      <c r="N44" s="19">
        <v>0</v>
      </c>
      <c r="O44" s="20">
        <v>0</v>
      </c>
      <c r="P44" s="20">
        <v>0</v>
      </c>
      <c r="Q44" s="20">
        <v>0</v>
      </c>
      <c r="R44" s="21">
        <v>0</v>
      </c>
      <c r="S44" s="17"/>
      <c r="T44" s="3"/>
      <c r="U44" s="3"/>
      <c r="V44" s="3"/>
      <c r="W44" s="3"/>
    </row>
    <row r="45" spans="1:23" ht="12.75">
      <c r="A45" s="18" t="s">
        <v>57</v>
      </c>
      <c r="B45" s="19">
        <v>0</v>
      </c>
      <c r="C45" s="20">
        <v>0</v>
      </c>
      <c r="D45" s="20">
        <v>0</v>
      </c>
      <c r="E45" s="20">
        <v>0</v>
      </c>
      <c r="F45" s="20">
        <v>0</v>
      </c>
      <c r="G45" s="21">
        <v>0</v>
      </c>
      <c r="H45" s="22">
        <f t="shared" si="3"/>
        <v>0</v>
      </c>
      <c r="I45" s="20">
        <f t="shared" si="10"/>
        <v>0</v>
      </c>
      <c r="J45" s="20">
        <f t="shared" si="11"/>
        <v>0</v>
      </c>
      <c r="K45" s="20">
        <f t="shared" si="12"/>
        <v>0</v>
      </c>
      <c r="L45" s="20">
        <f t="shared" si="13"/>
        <v>0</v>
      </c>
      <c r="M45" s="23">
        <f t="shared" si="14"/>
        <v>0</v>
      </c>
      <c r="N45" s="19">
        <v>0</v>
      </c>
      <c r="O45" s="20">
        <v>0</v>
      </c>
      <c r="P45" s="20">
        <v>0</v>
      </c>
      <c r="Q45" s="20">
        <v>0</v>
      </c>
      <c r="R45" s="21">
        <v>0</v>
      </c>
      <c r="S45" s="17"/>
      <c r="T45" s="3"/>
      <c r="U45" s="3"/>
      <c r="V45" s="3"/>
      <c r="W45" s="3"/>
    </row>
    <row r="46" spans="1:23" ht="12.75">
      <c r="A46" s="11" t="s">
        <v>58</v>
      </c>
      <c r="B46" s="12">
        <f aca="true" t="shared" si="22" ref="B46:G46">SUM(B47,B52)</f>
        <v>247477.28</v>
      </c>
      <c r="C46" s="13">
        <f t="shared" si="22"/>
        <v>561366.5900000001</v>
      </c>
      <c r="D46" s="13">
        <f t="shared" si="22"/>
        <v>893007.08</v>
      </c>
      <c r="E46" s="13">
        <f t="shared" si="22"/>
        <v>1041274.7000000001</v>
      </c>
      <c r="F46" s="13">
        <f t="shared" si="22"/>
        <v>1252833.12</v>
      </c>
      <c r="G46" s="14">
        <f t="shared" si="22"/>
        <v>1731222.63</v>
      </c>
      <c r="H46" s="15">
        <f t="shared" si="3"/>
        <v>5.931383530546973</v>
      </c>
      <c r="I46" s="13">
        <f t="shared" si="10"/>
        <v>14.28806262263993</v>
      </c>
      <c r="J46" s="13">
        <f t="shared" si="11"/>
        <v>21.544109476192617</v>
      </c>
      <c r="K46" s="13">
        <f t="shared" si="12"/>
        <v>18.592564454445863</v>
      </c>
      <c r="L46" s="13">
        <f t="shared" si="13"/>
        <v>21.213680285890675</v>
      </c>
      <c r="M46" s="16">
        <f t="shared" si="14"/>
        <v>25.37237849814879</v>
      </c>
      <c r="N46" s="12">
        <v>126.8356068888425</v>
      </c>
      <c r="O46" s="13">
        <v>59.077347299916774</v>
      </c>
      <c r="P46" s="13">
        <v>16.603185273738255</v>
      </c>
      <c r="Q46" s="13">
        <v>20.31725345866947</v>
      </c>
      <c r="R46" s="14">
        <v>38.1846155216586</v>
      </c>
      <c r="S46" s="17"/>
      <c r="T46" s="3"/>
      <c r="U46" s="3"/>
      <c r="V46" s="3"/>
      <c r="W46" s="3"/>
    </row>
    <row r="47" spans="1:23" ht="12.75">
      <c r="A47" s="18" t="s">
        <v>59</v>
      </c>
      <c r="B47" s="19">
        <f aca="true" t="shared" si="23" ref="B47:G47">SUM(B48,B51)</f>
        <v>141260.03</v>
      </c>
      <c r="C47" s="20">
        <f t="shared" si="23"/>
        <v>487809.59</v>
      </c>
      <c r="D47" s="20">
        <f t="shared" si="23"/>
        <v>0</v>
      </c>
      <c r="E47" s="20">
        <f t="shared" si="23"/>
        <v>0</v>
      </c>
      <c r="F47" s="20">
        <f t="shared" si="23"/>
        <v>1252833.12</v>
      </c>
      <c r="G47" s="21">
        <f t="shared" si="23"/>
        <v>1731222.63</v>
      </c>
      <c r="H47" s="22">
        <f t="shared" si="3"/>
        <v>3.3856336851066544</v>
      </c>
      <c r="I47" s="20">
        <f t="shared" si="10"/>
        <v>12.415868870721908</v>
      </c>
      <c r="J47" s="20">
        <f t="shared" si="11"/>
        <v>0</v>
      </c>
      <c r="K47" s="20">
        <f t="shared" si="12"/>
        <v>0</v>
      </c>
      <c r="L47" s="20">
        <f t="shared" si="13"/>
        <v>21.213680285890675</v>
      </c>
      <c r="M47" s="23">
        <f t="shared" si="14"/>
        <v>25.37237849814879</v>
      </c>
      <c r="N47" s="19">
        <v>245.32740082244078</v>
      </c>
      <c r="O47" s="20">
        <v>-100</v>
      </c>
      <c r="P47" s="20">
        <v>0</v>
      </c>
      <c r="Q47" s="20">
        <v>0</v>
      </c>
      <c r="R47" s="21">
        <v>38.1846155216586</v>
      </c>
      <c r="S47" s="17"/>
      <c r="T47" s="3"/>
      <c r="U47" s="3"/>
      <c r="V47" s="3"/>
      <c r="W47" s="3"/>
    </row>
    <row r="48" spans="1:23" ht="12.75">
      <c r="A48" s="18" t="s">
        <v>60</v>
      </c>
      <c r="B48" s="19">
        <v>141260.03</v>
      </c>
      <c r="C48" s="20">
        <v>487809.59</v>
      </c>
      <c r="D48" s="20">
        <f>SUM(D49:D50)</f>
        <v>0</v>
      </c>
      <c r="E48" s="20">
        <f>SUM(E49:E50)</f>
        <v>0</v>
      </c>
      <c r="F48" s="20">
        <f>SUM(F49:F50)</f>
        <v>1085559.5</v>
      </c>
      <c r="G48" s="21">
        <f>SUM(G49:G50)</f>
        <v>1518297.18</v>
      </c>
      <c r="H48" s="22">
        <f t="shared" si="3"/>
        <v>3.3856336851066544</v>
      </c>
      <c r="I48" s="20">
        <f t="shared" si="10"/>
        <v>12.415868870721908</v>
      </c>
      <c r="J48" s="20">
        <f t="shared" si="11"/>
        <v>0</v>
      </c>
      <c r="K48" s="20">
        <f t="shared" si="12"/>
        <v>0</v>
      </c>
      <c r="L48" s="20">
        <f t="shared" si="13"/>
        <v>18.381308569102433</v>
      </c>
      <c r="M48" s="23">
        <f t="shared" si="14"/>
        <v>22.25179480447985</v>
      </c>
      <c r="N48" s="19">
        <v>245.32740082244078</v>
      </c>
      <c r="O48" s="20">
        <v>-100</v>
      </c>
      <c r="P48" s="20">
        <v>0</v>
      </c>
      <c r="Q48" s="20">
        <v>0</v>
      </c>
      <c r="R48" s="21">
        <v>39.863101009203085</v>
      </c>
      <c r="S48" s="17"/>
      <c r="T48" s="3"/>
      <c r="U48" s="3"/>
      <c r="V48" s="3"/>
      <c r="W48" s="3"/>
    </row>
    <row r="49" spans="1:23" ht="12.75">
      <c r="A49" s="18" t="s">
        <v>61</v>
      </c>
      <c r="B49" s="19">
        <v>0</v>
      </c>
      <c r="C49" s="20">
        <v>0</v>
      </c>
      <c r="D49" s="20">
        <v>0</v>
      </c>
      <c r="E49" s="20">
        <v>0</v>
      </c>
      <c r="F49" s="20">
        <v>1085559.5</v>
      </c>
      <c r="G49" s="21">
        <v>1518297.18</v>
      </c>
      <c r="H49" s="22">
        <f t="shared" si="3"/>
        <v>0</v>
      </c>
      <c r="I49" s="20">
        <f t="shared" si="10"/>
        <v>0</v>
      </c>
      <c r="J49" s="20">
        <f t="shared" si="11"/>
        <v>0</v>
      </c>
      <c r="K49" s="20">
        <f t="shared" si="12"/>
        <v>0</v>
      </c>
      <c r="L49" s="20">
        <f t="shared" si="13"/>
        <v>18.381308569102433</v>
      </c>
      <c r="M49" s="23">
        <f t="shared" si="14"/>
        <v>22.25179480447985</v>
      </c>
      <c r="N49" s="19">
        <v>0</v>
      </c>
      <c r="O49" s="20">
        <v>0</v>
      </c>
      <c r="P49" s="20">
        <v>0</v>
      </c>
      <c r="Q49" s="20">
        <v>0</v>
      </c>
      <c r="R49" s="21">
        <v>39.863101009203085</v>
      </c>
      <c r="S49" s="17"/>
      <c r="T49" s="3"/>
      <c r="U49" s="3"/>
      <c r="V49" s="3"/>
      <c r="W49" s="3"/>
    </row>
    <row r="50" spans="1:23" ht="12.75">
      <c r="A50" s="18" t="s">
        <v>62</v>
      </c>
      <c r="B50" s="19">
        <v>0</v>
      </c>
      <c r="C50" s="20">
        <v>0</v>
      </c>
      <c r="D50" s="20">
        <v>0</v>
      </c>
      <c r="E50" s="20">
        <v>0</v>
      </c>
      <c r="F50" s="20">
        <v>0</v>
      </c>
      <c r="G50" s="21">
        <v>0</v>
      </c>
      <c r="H50" s="22">
        <f t="shared" si="3"/>
        <v>0</v>
      </c>
      <c r="I50" s="20">
        <f t="shared" si="10"/>
        <v>0</v>
      </c>
      <c r="J50" s="20">
        <f t="shared" si="11"/>
        <v>0</v>
      </c>
      <c r="K50" s="20">
        <f t="shared" si="12"/>
        <v>0</v>
      </c>
      <c r="L50" s="20">
        <f t="shared" si="13"/>
        <v>0</v>
      </c>
      <c r="M50" s="23">
        <f t="shared" si="14"/>
        <v>0</v>
      </c>
      <c r="N50" s="19">
        <v>0</v>
      </c>
      <c r="O50" s="20">
        <v>0</v>
      </c>
      <c r="P50" s="20">
        <v>0</v>
      </c>
      <c r="Q50" s="20">
        <v>0</v>
      </c>
      <c r="R50" s="21">
        <v>0</v>
      </c>
      <c r="S50" s="17"/>
      <c r="T50" s="3"/>
      <c r="U50" s="3"/>
      <c r="V50" s="3"/>
      <c r="W50" s="3"/>
    </row>
    <row r="51" spans="1:23" ht="12.75">
      <c r="A51" s="18" t="s">
        <v>63</v>
      </c>
      <c r="B51" s="19">
        <v>0</v>
      </c>
      <c r="C51" s="20">
        <v>0</v>
      </c>
      <c r="D51" s="20">
        <v>0</v>
      </c>
      <c r="E51" s="20">
        <v>0</v>
      </c>
      <c r="F51" s="20">
        <v>167273.62</v>
      </c>
      <c r="G51" s="21">
        <v>212925.45</v>
      </c>
      <c r="H51" s="22">
        <f t="shared" si="3"/>
        <v>0</v>
      </c>
      <c r="I51" s="20">
        <f t="shared" si="10"/>
        <v>0</v>
      </c>
      <c r="J51" s="20">
        <f t="shared" si="11"/>
        <v>0</v>
      </c>
      <c r="K51" s="20">
        <f t="shared" si="12"/>
        <v>0</v>
      </c>
      <c r="L51" s="20">
        <f t="shared" si="13"/>
        <v>2.832371716788241</v>
      </c>
      <c r="M51" s="23">
        <f t="shared" si="14"/>
        <v>3.1205836936689395</v>
      </c>
      <c r="N51" s="19">
        <v>0</v>
      </c>
      <c r="O51" s="20">
        <v>0</v>
      </c>
      <c r="P51" s="20">
        <v>0</v>
      </c>
      <c r="Q51" s="20">
        <v>0</v>
      </c>
      <c r="R51" s="21">
        <v>27.291709236638756</v>
      </c>
      <c r="S51" s="17"/>
      <c r="T51" s="3"/>
      <c r="U51" s="3"/>
      <c r="V51" s="3"/>
      <c r="W51" s="3"/>
    </row>
    <row r="52" spans="1:23" ht="12.75">
      <c r="A52" s="18" t="s">
        <v>64</v>
      </c>
      <c r="B52" s="19">
        <f aca="true" t="shared" si="24" ref="B52:G52">SUM(B53,B56,B57,B58)</f>
        <v>106217.25</v>
      </c>
      <c r="C52" s="20">
        <f t="shared" si="24"/>
        <v>73557</v>
      </c>
      <c r="D52" s="20">
        <f t="shared" si="24"/>
        <v>893007.08</v>
      </c>
      <c r="E52" s="20">
        <f t="shared" si="24"/>
        <v>1041274.7000000001</v>
      </c>
      <c r="F52" s="20">
        <f t="shared" si="24"/>
        <v>0</v>
      </c>
      <c r="G52" s="21">
        <f t="shared" si="24"/>
        <v>0</v>
      </c>
      <c r="H52" s="22">
        <f t="shared" si="3"/>
        <v>2.545749845440319</v>
      </c>
      <c r="I52" s="20">
        <f t="shared" si="10"/>
        <v>1.8721937519180203</v>
      </c>
      <c r="J52" s="20">
        <f t="shared" si="11"/>
        <v>21.544109476192617</v>
      </c>
      <c r="K52" s="20">
        <f t="shared" si="12"/>
        <v>18.592564454445863</v>
      </c>
      <c r="L52" s="20">
        <f t="shared" si="13"/>
        <v>0</v>
      </c>
      <c r="M52" s="23">
        <f t="shared" si="14"/>
        <v>0</v>
      </c>
      <c r="N52" s="19">
        <v>-30.74853660775439</v>
      </c>
      <c r="O52" s="20">
        <v>1114.0341231969765</v>
      </c>
      <c r="P52" s="20">
        <v>16.603185273738255</v>
      </c>
      <c r="Q52" s="20">
        <v>-100</v>
      </c>
      <c r="R52" s="21">
        <v>0</v>
      </c>
      <c r="S52" s="17"/>
      <c r="T52" s="3"/>
      <c r="U52" s="3"/>
      <c r="V52" s="3"/>
      <c r="W52" s="3"/>
    </row>
    <row r="53" spans="1:23" ht="12.75">
      <c r="A53" s="18" t="s">
        <v>60</v>
      </c>
      <c r="B53" s="19">
        <f aca="true" t="shared" si="25" ref="B53:G53">SUM(B54:B55)</f>
        <v>0</v>
      </c>
      <c r="C53" s="20">
        <f t="shared" si="25"/>
        <v>0</v>
      </c>
      <c r="D53" s="20">
        <f t="shared" si="25"/>
        <v>860533.51</v>
      </c>
      <c r="E53" s="20">
        <f t="shared" si="25"/>
        <v>1023000.9500000001</v>
      </c>
      <c r="F53" s="20">
        <f t="shared" si="25"/>
        <v>0</v>
      </c>
      <c r="G53" s="21">
        <f t="shared" si="25"/>
        <v>0</v>
      </c>
      <c r="H53" s="22">
        <f t="shared" si="3"/>
        <v>0</v>
      </c>
      <c r="I53" s="20">
        <f t="shared" si="10"/>
        <v>0</v>
      </c>
      <c r="J53" s="20">
        <f t="shared" si="11"/>
        <v>20.760673193511852</v>
      </c>
      <c r="K53" s="20">
        <f t="shared" si="12"/>
        <v>18.26627603631813</v>
      </c>
      <c r="L53" s="20">
        <f t="shared" si="13"/>
        <v>0</v>
      </c>
      <c r="M53" s="23">
        <f t="shared" si="14"/>
        <v>0</v>
      </c>
      <c r="N53" s="19">
        <v>0</v>
      </c>
      <c r="O53" s="20">
        <v>0</v>
      </c>
      <c r="P53" s="20">
        <v>18.879850477873887</v>
      </c>
      <c r="Q53" s="20">
        <v>-100</v>
      </c>
      <c r="R53" s="21">
        <v>0</v>
      </c>
      <c r="S53" s="17"/>
      <c r="T53" s="3"/>
      <c r="U53" s="3"/>
      <c r="V53" s="3"/>
      <c r="W53" s="3"/>
    </row>
    <row r="54" spans="1:23" ht="12.75">
      <c r="A54" s="18" t="s">
        <v>61</v>
      </c>
      <c r="B54" s="19">
        <v>0</v>
      </c>
      <c r="C54" s="20">
        <v>0</v>
      </c>
      <c r="D54" s="20">
        <v>860533.51</v>
      </c>
      <c r="E54" s="20">
        <v>1023000.95</v>
      </c>
      <c r="F54" s="20">
        <v>0</v>
      </c>
      <c r="G54" s="21">
        <v>0</v>
      </c>
      <c r="H54" s="22">
        <f t="shared" si="3"/>
        <v>0</v>
      </c>
      <c r="I54" s="20">
        <f t="shared" si="10"/>
        <v>0</v>
      </c>
      <c r="J54" s="20">
        <f t="shared" si="11"/>
        <v>20.760673193511852</v>
      </c>
      <c r="K54" s="20">
        <f t="shared" si="12"/>
        <v>18.26627603631813</v>
      </c>
      <c r="L54" s="20">
        <f t="shared" si="13"/>
        <v>0</v>
      </c>
      <c r="M54" s="23">
        <f t="shared" si="14"/>
        <v>0</v>
      </c>
      <c r="N54" s="19">
        <v>0</v>
      </c>
      <c r="O54" s="20">
        <v>0</v>
      </c>
      <c r="P54" s="20">
        <v>18.879850477873887</v>
      </c>
      <c r="Q54" s="20">
        <v>-100</v>
      </c>
      <c r="R54" s="21">
        <v>0</v>
      </c>
      <c r="S54" s="17"/>
      <c r="T54" s="3"/>
      <c r="U54" s="3"/>
      <c r="V54" s="3"/>
      <c r="W54" s="3"/>
    </row>
    <row r="55" spans="1:23" ht="12.75">
      <c r="A55" s="18" t="s">
        <v>62</v>
      </c>
      <c r="B55" s="19">
        <v>0</v>
      </c>
      <c r="C55" s="20">
        <v>0</v>
      </c>
      <c r="D55" s="20">
        <v>0</v>
      </c>
      <c r="E55" s="20">
        <v>0</v>
      </c>
      <c r="F55" s="20">
        <v>0</v>
      </c>
      <c r="G55" s="21">
        <v>0</v>
      </c>
      <c r="H55" s="22">
        <f t="shared" si="3"/>
        <v>0</v>
      </c>
      <c r="I55" s="20">
        <f t="shared" si="10"/>
        <v>0</v>
      </c>
      <c r="J55" s="20">
        <f t="shared" si="11"/>
        <v>0</v>
      </c>
      <c r="K55" s="20">
        <f t="shared" si="12"/>
        <v>0</v>
      </c>
      <c r="L55" s="20">
        <f t="shared" si="13"/>
        <v>0</v>
      </c>
      <c r="M55" s="23">
        <f t="shared" si="14"/>
        <v>0</v>
      </c>
      <c r="N55" s="19">
        <v>0</v>
      </c>
      <c r="O55" s="20">
        <v>0</v>
      </c>
      <c r="P55" s="20">
        <v>0</v>
      </c>
      <c r="Q55" s="20">
        <v>0</v>
      </c>
      <c r="R55" s="21">
        <v>0</v>
      </c>
      <c r="S55" s="17"/>
      <c r="T55" s="3"/>
      <c r="U55" s="3"/>
      <c r="V55" s="3"/>
      <c r="W55" s="3"/>
    </row>
    <row r="56" spans="1:23" ht="21.75">
      <c r="A56" s="18" t="s">
        <v>65</v>
      </c>
      <c r="B56" s="19">
        <v>0</v>
      </c>
      <c r="C56" s="20">
        <v>0</v>
      </c>
      <c r="D56" s="20">
        <v>0</v>
      </c>
      <c r="E56" s="20">
        <v>0</v>
      </c>
      <c r="F56" s="20">
        <v>0</v>
      </c>
      <c r="G56" s="21">
        <v>0</v>
      </c>
      <c r="H56" s="22">
        <f t="shared" si="3"/>
        <v>0</v>
      </c>
      <c r="I56" s="20">
        <f t="shared" si="10"/>
        <v>0</v>
      </c>
      <c r="J56" s="20">
        <f t="shared" si="11"/>
        <v>0</v>
      </c>
      <c r="K56" s="20">
        <f t="shared" si="12"/>
        <v>0</v>
      </c>
      <c r="L56" s="20">
        <f t="shared" si="13"/>
        <v>0</v>
      </c>
      <c r="M56" s="23">
        <f t="shared" si="14"/>
        <v>0</v>
      </c>
      <c r="N56" s="19">
        <v>0</v>
      </c>
      <c r="O56" s="20">
        <v>0</v>
      </c>
      <c r="P56" s="20">
        <v>0</v>
      </c>
      <c r="Q56" s="20">
        <v>0</v>
      </c>
      <c r="R56" s="21">
        <v>0</v>
      </c>
      <c r="S56" s="17"/>
      <c r="T56" s="3"/>
      <c r="U56" s="3"/>
      <c r="V56" s="3"/>
      <c r="W56" s="3"/>
    </row>
    <row r="57" spans="1:23" ht="12.75">
      <c r="A57" s="18" t="s">
        <v>66</v>
      </c>
      <c r="B57" s="19">
        <v>106217.25</v>
      </c>
      <c r="C57" s="20">
        <v>73557</v>
      </c>
      <c r="D57" s="20">
        <v>32473.57</v>
      </c>
      <c r="E57" s="20">
        <v>18273.75</v>
      </c>
      <c r="F57" s="20">
        <v>0</v>
      </c>
      <c r="G57" s="21">
        <v>0</v>
      </c>
      <c r="H57" s="22">
        <f t="shared" si="3"/>
        <v>2.545749845440319</v>
      </c>
      <c r="I57" s="20">
        <f t="shared" si="10"/>
        <v>1.8721937519180203</v>
      </c>
      <c r="J57" s="20">
        <f t="shared" si="11"/>
        <v>0.7834362826807648</v>
      </c>
      <c r="K57" s="20">
        <f t="shared" si="12"/>
        <v>0.3262884181277333</v>
      </c>
      <c r="L57" s="20">
        <f t="shared" si="13"/>
        <v>0</v>
      </c>
      <c r="M57" s="23">
        <f t="shared" si="14"/>
        <v>0</v>
      </c>
      <c r="N57" s="19">
        <v>-30.74853660775439</v>
      </c>
      <c r="O57" s="20">
        <v>-55.85250893864622</v>
      </c>
      <c r="P57" s="20">
        <v>-43.72731424355252</v>
      </c>
      <c r="Q57" s="20">
        <v>-100</v>
      </c>
      <c r="R57" s="21">
        <v>0</v>
      </c>
      <c r="S57" s="17"/>
      <c r="T57" s="3"/>
      <c r="U57" s="3"/>
      <c r="V57" s="3"/>
      <c r="W57" s="3"/>
    </row>
    <row r="58" spans="1:23" ht="12.75">
      <c r="A58" s="18" t="s">
        <v>67</v>
      </c>
      <c r="B58" s="19">
        <v>0</v>
      </c>
      <c r="C58" s="20">
        <v>0</v>
      </c>
      <c r="D58" s="20">
        <v>0</v>
      </c>
      <c r="E58" s="20">
        <v>0</v>
      </c>
      <c r="F58" s="20">
        <v>0</v>
      </c>
      <c r="G58" s="21">
        <v>0</v>
      </c>
      <c r="H58" s="22">
        <f t="shared" si="3"/>
        <v>0</v>
      </c>
      <c r="I58" s="20">
        <f t="shared" si="10"/>
        <v>0</v>
      </c>
      <c r="J58" s="20">
        <f t="shared" si="11"/>
        <v>0</v>
      </c>
      <c r="K58" s="20">
        <f t="shared" si="12"/>
        <v>0</v>
      </c>
      <c r="L58" s="20">
        <f t="shared" si="13"/>
        <v>0</v>
      </c>
      <c r="M58" s="23">
        <f t="shared" si="14"/>
        <v>0</v>
      </c>
      <c r="N58" s="19">
        <v>0</v>
      </c>
      <c r="O58" s="20">
        <v>0</v>
      </c>
      <c r="P58" s="20">
        <v>0</v>
      </c>
      <c r="Q58" s="20">
        <v>0</v>
      </c>
      <c r="R58" s="21">
        <v>0</v>
      </c>
      <c r="S58" s="17"/>
      <c r="T58" s="3"/>
      <c r="U58" s="3"/>
      <c r="V58" s="3"/>
      <c r="W58" s="3"/>
    </row>
    <row r="59" spans="1:23" ht="12.75">
      <c r="A59" s="11" t="s">
        <v>68</v>
      </c>
      <c r="B59" s="12">
        <f aca="true" t="shared" si="26" ref="B59:G59">SUM(B60,B75)</f>
        <v>543881.8200000001</v>
      </c>
      <c r="C59" s="13">
        <f t="shared" si="26"/>
        <v>68614.62</v>
      </c>
      <c r="D59" s="13">
        <f t="shared" si="26"/>
        <v>110686.45000000001</v>
      </c>
      <c r="E59" s="13">
        <f t="shared" si="26"/>
        <v>44699.18</v>
      </c>
      <c r="F59" s="13">
        <f t="shared" si="26"/>
        <v>19095.43</v>
      </c>
      <c r="G59" s="14">
        <f t="shared" si="26"/>
        <v>28606.17</v>
      </c>
      <c r="H59" s="15">
        <f t="shared" si="3"/>
        <v>13.035425594268347</v>
      </c>
      <c r="I59" s="13">
        <f t="shared" si="10"/>
        <v>1.7463988859555073</v>
      </c>
      <c r="J59" s="13">
        <f t="shared" si="11"/>
        <v>2.67034948516995</v>
      </c>
      <c r="K59" s="13">
        <f t="shared" si="12"/>
        <v>0.7981298164748238</v>
      </c>
      <c r="L59" s="13">
        <f t="shared" si="13"/>
        <v>0.3233346408830614</v>
      </c>
      <c r="M59" s="16">
        <f t="shared" si="14"/>
        <v>0.41924508150773704</v>
      </c>
      <c r="N59" s="12">
        <v>-87.38427770944797</v>
      </c>
      <c r="O59" s="13">
        <v>61.316130585580765</v>
      </c>
      <c r="P59" s="13">
        <v>-59.61639387657659</v>
      </c>
      <c r="Q59" s="13">
        <v>-57.28013355054835</v>
      </c>
      <c r="R59" s="14">
        <v>49.80636728264301</v>
      </c>
      <c r="S59" s="17"/>
      <c r="T59" s="3"/>
      <c r="U59" s="3"/>
      <c r="V59" s="3"/>
      <c r="W59" s="3"/>
    </row>
    <row r="60" spans="1:23" ht="12.75">
      <c r="A60" s="18" t="s">
        <v>69</v>
      </c>
      <c r="B60" s="19">
        <f aca="true" t="shared" si="27" ref="B60:G60">SUM(B61,B66,B71)</f>
        <v>543881.8200000001</v>
      </c>
      <c r="C60" s="20">
        <f t="shared" si="27"/>
        <v>68614.62</v>
      </c>
      <c r="D60" s="20">
        <f t="shared" si="27"/>
        <v>110686.45000000001</v>
      </c>
      <c r="E60" s="20">
        <f t="shared" si="27"/>
        <v>44699.18</v>
      </c>
      <c r="F60" s="20">
        <f t="shared" si="27"/>
        <v>19095.43</v>
      </c>
      <c r="G60" s="21">
        <f t="shared" si="27"/>
        <v>28606.17</v>
      </c>
      <c r="H60" s="22">
        <f t="shared" si="3"/>
        <v>13.035425594268347</v>
      </c>
      <c r="I60" s="20">
        <f t="shared" si="10"/>
        <v>1.7463988859555073</v>
      </c>
      <c r="J60" s="20">
        <f t="shared" si="11"/>
        <v>2.67034948516995</v>
      </c>
      <c r="K60" s="20">
        <f t="shared" si="12"/>
        <v>0.7981298164748238</v>
      </c>
      <c r="L60" s="20">
        <f t="shared" si="13"/>
        <v>0.3233346408830614</v>
      </c>
      <c r="M60" s="23">
        <f t="shared" si="14"/>
        <v>0.41924508150773704</v>
      </c>
      <c r="N60" s="19">
        <v>-87.38427770944797</v>
      </c>
      <c r="O60" s="20">
        <v>61.316130585580765</v>
      </c>
      <c r="P60" s="20">
        <v>-59.61639387657659</v>
      </c>
      <c r="Q60" s="20">
        <v>-57.28013355054835</v>
      </c>
      <c r="R60" s="21">
        <v>49.80636728264301</v>
      </c>
      <c r="S60" s="17"/>
      <c r="T60" s="3"/>
      <c r="U60" s="3"/>
      <c r="V60" s="3"/>
      <c r="W60" s="3"/>
    </row>
    <row r="61" spans="1:23" ht="12.75">
      <c r="A61" s="18" t="s">
        <v>70</v>
      </c>
      <c r="B61" s="19">
        <f aca="true" t="shared" si="28" ref="B61:G61">SUM(B62:B65)</f>
        <v>0</v>
      </c>
      <c r="C61" s="20">
        <f t="shared" si="28"/>
        <v>0</v>
      </c>
      <c r="D61" s="20">
        <f t="shared" si="28"/>
        <v>0</v>
      </c>
      <c r="E61" s="20">
        <f t="shared" si="28"/>
        <v>0</v>
      </c>
      <c r="F61" s="20">
        <f t="shared" si="28"/>
        <v>0</v>
      </c>
      <c r="G61" s="21">
        <f t="shared" si="28"/>
        <v>0</v>
      </c>
      <c r="H61" s="22">
        <f t="shared" si="3"/>
        <v>0</v>
      </c>
      <c r="I61" s="20">
        <f t="shared" si="10"/>
        <v>0</v>
      </c>
      <c r="J61" s="20">
        <f t="shared" si="11"/>
        <v>0</v>
      </c>
      <c r="K61" s="20">
        <f t="shared" si="12"/>
        <v>0</v>
      </c>
      <c r="L61" s="20">
        <f t="shared" si="13"/>
        <v>0</v>
      </c>
      <c r="M61" s="23">
        <f t="shared" si="14"/>
        <v>0</v>
      </c>
      <c r="N61" s="19">
        <v>0</v>
      </c>
      <c r="O61" s="20">
        <v>0</v>
      </c>
      <c r="P61" s="20">
        <v>0</v>
      </c>
      <c r="Q61" s="20">
        <v>0</v>
      </c>
      <c r="R61" s="21">
        <v>0</v>
      </c>
      <c r="S61" s="17"/>
      <c r="T61" s="3"/>
      <c r="U61" s="3"/>
      <c r="V61" s="3"/>
      <c r="W61" s="3"/>
    </row>
    <row r="62" spans="1:23" ht="12.75">
      <c r="A62" s="18" t="s">
        <v>42</v>
      </c>
      <c r="B62" s="19">
        <v>0</v>
      </c>
      <c r="C62" s="20">
        <v>0</v>
      </c>
      <c r="D62" s="20">
        <v>0</v>
      </c>
      <c r="E62" s="20">
        <v>0</v>
      </c>
      <c r="F62" s="20">
        <v>0</v>
      </c>
      <c r="G62" s="21">
        <v>0</v>
      </c>
      <c r="H62" s="22">
        <f t="shared" si="3"/>
        <v>0</v>
      </c>
      <c r="I62" s="20">
        <f t="shared" si="10"/>
        <v>0</v>
      </c>
      <c r="J62" s="20">
        <f t="shared" si="11"/>
        <v>0</v>
      </c>
      <c r="K62" s="20">
        <f t="shared" si="12"/>
        <v>0</v>
      </c>
      <c r="L62" s="20">
        <f t="shared" si="13"/>
        <v>0</v>
      </c>
      <c r="M62" s="23">
        <f t="shared" si="14"/>
        <v>0</v>
      </c>
      <c r="N62" s="19">
        <v>0</v>
      </c>
      <c r="O62" s="20">
        <v>0</v>
      </c>
      <c r="P62" s="20">
        <v>0</v>
      </c>
      <c r="Q62" s="20">
        <v>0</v>
      </c>
      <c r="R62" s="21">
        <v>0</v>
      </c>
      <c r="S62" s="17"/>
      <c r="T62" s="3"/>
      <c r="U62" s="3"/>
      <c r="V62" s="3"/>
      <c r="W62" s="3"/>
    </row>
    <row r="63" spans="1:23" ht="12.75">
      <c r="A63" s="18" t="s">
        <v>43</v>
      </c>
      <c r="B63" s="19">
        <v>0</v>
      </c>
      <c r="C63" s="20">
        <v>0</v>
      </c>
      <c r="D63" s="20">
        <v>0</v>
      </c>
      <c r="E63" s="20">
        <v>0</v>
      </c>
      <c r="F63" s="20">
        <v>0</v>
      </c>
      <c r="G63" s="21">
        <v>0</v>
      </c>
      <c r="H63" s="22">
        <f t="shared" si="3"/>
        <v>0</v>
      </c>
      <c r="I63" s="20">
        <f t="shared" si="10"/>
        <v>0</v>
      </c>
      <c r="J63" s="20">
        <f t="shared" si="11"/>
        <v>0</v>
      </c>
      <c r="K63" s="20">
        <f t="shared" si="12"/>
        <v>0</v>
      </c>
      <c r="L63" s="20">
        <f t="shared" si="13"/>
        <v>0</v>
      </c>
      <c r="M63" s="23">
        <f t="shared" si="14"/>
        <v>0</v>
      </c>
      <c r="N63" s="19">
        <v>0</v>
      </c>
      <c r="O63" s="20">
        <v>0</v>
      </c>
      <c r="P63" s="20">
        <v>0</v>
      </c>
      <c r="Q63" s="20">
        <v>0</v>
      </c>
      <c r="R63" s="21">
        <v>0</v>
      </c>
      <c r="S63" s="17"/>
      <c r="T63" s="3"/>
      <c r="U63" s="3"/>
      <c r="V63" s="3"/>
      <c r="W63" s="3"/>
    </row>
    <row r="64" spans="1:23" ht="12.75">
      <c r="A64" s="18" t="s">
        <v>44</v>
      </c>
      <c r="B64" s="19">
        <v>0</v>
      </c>
      <c r="C64" s="20">
        <v>0</v>
      </c>
      <c r="D64" s="20">
        <v>0</v>
      </c>
      <c r="E64" s="20">
        <v>0</v>
      </c>
      <c r="F64" s="20">
        <v>0</v>
      </c>
      <c r="G64" s="21">
        <v>0</v>
      </c>
      <c r="H64" s="22">
        <f t="shared" si="3"/>
        <v>0</v>
      </c>
      <c r="I64" s="20">
        <f t="shared" si="10"/>
        <v>0</v>
      </c>
      <c r="J64" s="20">
        <f t="shared" si="11"/>
        <v>0</v>
      </c>
      <c r="K64" s="20">
        <f t="shared" si="12"/>
        <v>0</v>
      </c>
      <c r="L64" s="20">
        <f t="shared" si="13"/>
        <v>0</v>
      </c>
      <c r="M64" s="23">
        <f t="shared" si="14"/>
        <v>0</v>
      </c>
      <c r="N64" s="19">
        <v>0</v>
      </c>
      <c r="O64" s="20">
        <v>0</v>
      </c>
      <c r="P64" s="20">
        <v>0</v>
      </c>
      <c r="Q64" s="20">
        <v>0</v>
      </c>
      <c r="R64" s="21">
        <v>0</v>
      </c>
      <c r="S64" s="17"/>
      <c r="T64" s="3"/>
      <c r="U64" s="3"/>
      <c r="V64" s="3"/>
      <c r="W64" s="3"/>
    </row>
    <row r="65" spans="1:23" ht="12.75">
      <c r="A65" s="18" t="s">
        <v>71</v>
      </c>
      <c r="B65" s="19">
        <v>0</v>
      </c>
      <c r="C65" s="20">
        <v>0</v>
      </c>
      <c r="D65" s="20">
        <v>0</v>
      </c>
      <c r="E65" s="20">
        <v>0</v>
      </c>
      <c r="F65" s="20">
        <v>0</v>
      </c>
      <c r="G65" s="21">
        <v>0</v>
      </c>
      <c r="H65" s="22">
        <f t="shared" si="3"/>
        <v>0</v>
      </c>
      <c r="I65" s="20">
        <f t="shared" si="10"/>
        <v>0</v>
      </c>
      <c r="J65" s="20">
        <f t="shared" si="11"/>
        <v>0</v>
      </c>
      <c r="K65" s="20">
        <f t="shared" si="12"/>
        <v>0</v>
      </c>
      <c r="L65" s="20">
        <f t="shared" si="13"/>
        <v>0</v>
      </c>
      <c r="M65" s="23">
        <f t="shared" si="14"/>
        <v>0</v>
      </c>
      <c r="N65" s="19">
        <v>0</v>
      </c>
      <c r="O65" s="20">
        <v>0</v>
      </c>
      <c r="P65" s="20">
        <v>0</v>
      </c>
      <c r="Q65" s="20">
        <v>0</v>
      </c>
      <c r="R65" s="21">
        <v>0</v>
      </c>
      <c r="S65" s="17"/>
      <c r="T65" s="3"/>
      <c r="U65" s="3"/>
      <c r="V65" s="3"/>
      <c r="W65" s="3"/>
    </row>
    <row r="66" spans="1:23" ht="12.75">
      <c r="A66" s="18" t="s">
        <v>46</v>
      </c>
      <c r="B66" s="19">
        <f aca="true" t="shared" si="29" ref="B66:G66">SUM(B67:B70)</f>
        <v>0</v>
      </c>
      <c r="C66" s="20">
        <f t="shared" si="29"/>
        <v>0</v>
      </c>
      <c r="D66" s="20">
        <f t="shared" si="29"/>
        <v>0</v>
      </c>
      <c r="E66" s="20">
        <f t="shared" si="29"/>
        <v>0</v>
      </c>
      <c r="F66" s="20">
        <f t="shared" si="29"/>
        <v>0</v>
      </c>
      <c r="G66" s="21">
        <f t="shared" si="29"/>
        <v>0</v>
      </c>
      <c r="H66" s="22">
        <f t="shared" si="3"/>
        <v>0</v>
      </c>
      <c r="I66" s="20">
        <f t="shared" si="10"/>
        <v>0</v>
      </c>
      <c r="J66" s="20">
        <f t="shared" si="11"/>
        <v>0</v>
      </c>
      <c r="K66" s="20">
        <f t="shared" si="12"/>
        <v>0</v>
      </c>
      <c r="L66" s="20">
        <f t="shared" si="13"/>
        <v>0</v>
      </c>
      <c r="M66" s="23">
        <f t="shared" si="14"/>
        <v>0</v>
      </c>
      <c r="N66" s="19">
        <v>0</v>
      </c>
      <c r="O66" s="20">
        <v>0</v>
      </c>
      <c r="P66" s="20">
        <v>0</v>
      </c>
      <c r="Q66" s="20">
        <v>0</v>
      </c>
      <c r="R66" s="21">
        <v>0</v>
      </c>
      <c r="S66" s="17"/>
      <c r="T66" s="3"/>
      <c r="U66" s="3"/>
      <c r="V66" s="3"/>
      <c r="W66" s="3"/>
    </row>
    <row r="67" spans="1:23" ht="12.75">
      <c r="A67" s="18" t="s">
        <v>42</v>
      </c>
      <c r="B67" s="19">
        <v>0</v>
      </c>
      <c r="C67" s="20">
        <v>0</v>
      </c>
      <c r="D67" s="20">
        <v>0</v>
      </c>
      <c r="E67" s="20">
        <v>0</v>
      </c>
      <c r="F67" s="20">
        <v>0</v>
      </c>
      <c r="G67" s="21">
        <v>0</v>
      </c>
      <c r="H67" s="22">
        <f t="shared" si="3"/>
        <v>0</v>
      </c>
      <c r="I67" s="20">
        <f t="shared" si="10"/>
        <v>0</v>
      </c>
      <c r="J67" s="20">
        <f t="shared" si="11"/>
        <v>0</v>
      </c>
      <c r="K67" s="20">
        <f t="shared" si="12"/>
        <v>0</v>
      </c>
      <c r="L67" s="20">
        <f t="shared" si="13"/>
        <v>0</v>
      </c>
      <c r="M67" s="23">
        <f t="shared" si="14"/>
        <v>0</v>
      </c>
      <c r="N67" s="19">
        <v>0</v>
      </c>
      <c r="O67" s="20">
        <v>0</v>
      </c>
      <c r="P67" s="20">
        <v>0</v>
      </c>
      <c r="Q67" s="20">
        <v>0</v>
      </c>
      <c r="R67" s="21">
        <v>0</v>
      </c>
      <c r="S67" s="17"/>
      <c r="T67" s="3"/>
      <c r="U67" s="3"/>
      <c r="V67" s="3"/>
      <c r="W67" s="3"/>
    </row>
    <row r="68" spans="1:23" ht="12.75">
      <c r="A68" s="18" t="s">
        <v>43</v>
      </c>
      <c r="B68" s="19">
        <v>0</v>
      </c>
      <c r="C68" s="20">
        <v>0</v>
      </c>
      <c r="D68" s="20">
        <v>0</v>
      </c>
      <c r="E68" s="20">
        <v>0</v>
      </c>
      <c r="F68" s="20">
        <v>0</v>
      </c>
      <c r="G68" s="21">
        <v>0</v>
      </c>
      <c r="H68" s="22">
        <f aca="true" t="shared" si="30" ref="H68:H77">B68/B$77*100</f>
        <v>0</v>
      </c>
      <c r="I68" s="20">
        <f t="shared" si="10"/>
        <v>0</v>
      </c>
      <c r="J68" s="20">
        <f t="shared" si="11"/>
        <v>0</v>
      </c>
      <c r="K68" s="20">
        <f t="shared" si="12"/>
        <v>0</v>
      </c>
      <c r="L68" s="20">
        <f t="shared" si="13"/>
        <v>0</v>
      </c>
      <c r="M68" s="23">
        <f t="shared" si="14"/>
        <v>0</v>
      </c>
      <c r="N68" s="19">
        <v>0</v>
      </c>
      <c r="O68" s="20">
        <v>0</v>
      </c>
      <c r="P68" s="20">
        <v>0</v>
      </c>
      <c r="Q68" s="20">
        <v>0</v>
      </c>
      <c r="R68" s="21">
        <v>0</v>
      </c>
      <c r="S68" s="17"/>
      <c r="T68" s="3"/>
      <c r="U68" s="3"/>
      <c r="V68" s="3"/>
      <c r="W68" s="3"/>
    </row>
    <row r="69" spans="1:23" ht="12.75">
      <c r="A69" s="18" t="s">
        <v>44</v>
      </c>
      <c r="B69" s="19">
        <v>0</v>
      </c>
      <c r="C69" s="20">
        <v>0</v>
      </c>
      <c r="D69" s="20">
        <v>0</v>
      </c>
      <c r="E69" s="20">
        <v>0</v>
      </c>
      <c r="F69" s="20">
        <v>0</v>
      </c>
      <c r="G69" s="21">
        <v>0</v>
      </c>
      <c r="H69" s="22">
        <f t="shared" si="30"/>
        <v>0</v>
      </c>
      <c r="I69" s="20">
        <f t="shared" si="10"/>
        <v>0</v>
      </c>
      <c r="J69" s="20">
        <f t="shared" si="11"/>
        <v>0</v>
      </c>
      <c r="K69" s="20">
        <f t="shared" si="12"/>
        <v>0</v>
      </c>
      <c r="L69" s="20">
        <f t="shared" si="13"/>
        <v>0</v>
      </c>
      <c r="M69" s="23">
        <f t="shared" si="14"/>
        <v>0</v>
      </c>
      <c r="N69" s="19">
        <v>0</v>
      </c>
      <c r="O69" s="20">
        <v>0</v>
      </c>
      <c r="P69" s="20">
        <v>0</v>
      </c>
      <c r="Q69" s="20">
        <v>0</v>
      </c>
      <c r="R69" s="21">
        <v>0</v>
      </c>
      <c r="S69" s="17"/>
      <c r="T69" s="3"/>
      <c r="U69" s="3"/>
      <c r="V69" s="3"/>
      <c r="W69" s="3"/>
    </row>
    <row r="70" spans="1:23" ht="12.75">
      <c r="A70" s="18" t="s">
        <v>71</v>
      </c>
      <c r="B70" s="19">
        <v>0</v>
      </c>
      <c r="C70" s="20">
        <v>0</v>
      </c>
      <c r="D70" s="20">
        <v>0</v>
      </c>
      <c r="E70" s="20">
        <v>0</v>
      </c>
      <c r="F70" s="20">
        <v>0</v>
      </c>
      <c r="G70" s="21">
        <v>0</v>
      </c>
      <c r="H70" s="22">
        <f t="shared" si="30"/>
        <v>0</v>
      </c>
      <c r="I70" s="20">
        <f t="shared" si="10"/>
        <v>0</v>
      </c>
      <c r="J70" s="20">
        <f t="shared" si="11"/>
        <v>0</v>
      </c>
      <c r="K70" s="20">
        <f t="shared" si="12"/>
        <v>0</v>
      </c>
      <c r="L70" s="20">
        <f t="shared" si="13"/>
        <v>0</v>
      </c>
      <c r="M70" s="23">
        <f t="shared" si="14"/>
        <v>0</v>
      </c>
      <c r="N70" s="19">
        <v>0</v>
      </c>
      <c r="O70" s="20">
        <v>0</v>
      </c>
      <c r="P70" s="20">
        <v>0</v>
      </c>
      <c r="Q70" s="20">
        <v>0</v>
      </c>
      <c r="R70" s="21">
        <v>0</v>
      </c>
      <c r="S70" s="17"/>
      <c r="T70" s="3"/>
      <c r="U70" s="3"/>
      <c r="V70" s="3"/>
      <c r="W70" s="3"/>
    </row>
    <row r="71" spans="1:23" ht="12.75">
      <c r="A71" s="18" t="s">
        <v>72</v>
      </c>
      <c r="B71" s="19">
        <f aca="true" t="shared" si="31" ref="B71:G71">SUM(B72:B74)</f>
        <v>543881.8200000001</v>
      </c>
      <c r="C71" s="20">
        <f t="shared" si="31"/>
        <v>68614.62</v>
      </c>
      <c r="D71" s="20">
        <f t="shared" si="31"/>
        <v>110686.45000000001</v>
      </c>
      <c r="E71" s="20">
        <f t="shared" si="31"/>
        <v>44699.18</v>
      </c>
      <c r="F71" s="20">
        <f t="shared" si="31"/>
        <v>19095.43</v>
      </c>
      <c r="G71" s="21">
        <f t="shared" si="31"/>
        <v>28606.17</v>
      </c>
      <c r="H71" s="22">
        <f t="shared" si="30"/>
        <v>13.035425594268347</v>
      </c>
      <c r="I71" s="20">
        <f t="shared" si="10"/>
        <v>1.7463988859555073</v>
      </c>
      <c r="J71" s="20">
        <f t="shared" si="11"/>
        <v>2.67034948516995</v>
      </c>
      <c r="K71" s="20">
        <f t="shared" si="12"/>
        <v>0.7981298164748238</v>
      </c>
      <c r="L71" s="20">
        <f t="shared" si="13"/>
        <v>0.3233346408830614</v>
      </c>
      <c r="M71" s="23">
        <f t="shared" si="14"/>
        <v>0.41924508150773704</v>
      </c>
      <c r="N71" s="19">
        <v>-87.38427770944797</v>
      </c>
      <c r="O71" s="20">
        <v>61.316130585580765</v>
      </c>
      <c r="P71" s="20">
        <v>-59.61639387657659</v>
      </c>
      <c r="Q71" s="20">
        <v>-57.28013355054835</v>
      </c>
      <c r="R71" s="21">
        <v>49.80636728264301</v>
      </c>
      <c r="S71" s="17"/>
      <c r="T71" s="3"/>
      <c r="U71" s="3"/>
      <c r="V71" s="3"/>
      <c r="W71" s="3"/>
    </row>
    <row r="72" spans="1:23" ht="12.75">
      <c r="A72" s="18" t="s">
        <v>73</v>
      </c>
      <c r="B72" s="19">
        <v>543881.8200000001</v>
      </c>
      <c r="C72" s="20">
        <v>68614.62</v>
      </c>
      <c r="D72" s="20">
        <v>110171.35</v>
      </c>
      <c r="E72" s="20">
        <v>44393.58</v>
      </c>
      <c r="F72" s="20">
        <v>18641.03</v>
      </c>
      <c r="G72" s="21">
        <v>27326.32</v>
      </c>
      <c r="H72" s="22">
        <f t="shared" si="30"/>
        <v>13.035425594268347</v>
      </c>
      <c r="I72" s="20">
        <f t="shared" si="10"/>
        <v>1.7463988859555073</v>
      </c>
      <c r="J72" s="20">
        <f t="shared" si="11"/>
        <v>2.6579225167396583</v>
      </c>
      <c r="K72" s="20">
        <f t="shared" si="12"/>
        <v>0.7926731510077011</v>
      </c>
      <c r="L72" s="20">
        <f t="shared" si="13"/>
        <v>0.3156404826044961</v>
      </c>
      <c r="M72" s="23">
        <f t="shared" si="14"/>
        <v>0.4004879106747427</v>
      </c>
      <c r="N72" s="19">
        <v>-87.38427770944797</v>
      </c>
      <c r="O72" s="20">
        <v>60.565415941966904</v>
      </c>
      <c r="P72" s="20">
        <v>-59.704968669259294</v>
      </c>
      <c r="Q72" s="20">
        <v>-58.00962661718204</v>
      </c>
      <c r="R72" s="21">
        <v>46.59232885736465</v>
      </c>
      <c r="S72" s="17"/>
      <c r="T72" s="3"/>
      <c r="U72" s="3"/>
      <c r="V72" s="3"/>
      <c r="W72" s="3"/>
    </row>
    <row r="73" spans="1:23" ht="12.75">
      <c r="A73" s="18" t="s">
        <v>74</v>
      </c>
      <c r="B73" s="19">
        <v>0</v>
      </c>
      <c r="C73" s="20">
        <v>0</v>
      </c>
      <c r="D73" s="20">
        <v>515.1</v>
      </c>
      <c r="E73" s="20">
        <v>305.6</v>
      </c>
      <c r="F73" s="20">
        <v>454.4</v>
      </c>
      <c r="G73" s="21">
        <v>1279.8500000000001</v>
      </c>
      <c r="H73" s="22">
        <f t="shared" si="30"/>
        <v>0</v>
      </c>
      <c r="I73" s="20">
        <f t="shared" si="10"/>
        <v>0</v>
      </c>
      <c r="J73" s="20">
        <f t="shared" si="11"/>
        <v>0.012426968430291523</v>
      </c>
      <c r="K73" s="20">
        <f t="shared" si="12"/>
        <v>0.0054566654671228025</v>
      </c>
      <c r="L73" s="20">
        <f t="shared" si="13"/>
        <v>0.007694158278565244</v>
      </c>
      <c r="M73" s="23">
        <f t="shared" si="14"/>
        <v>0.01875717083299433</v>
      </c>
      <c r="N73" s="19">
        <v>0</v>
      </c>
      <c r="O73" s="20">
        <v>0</v>
      </c>
      <c r="P73" s="20">
        <v>-40.67171423024655</v>
      </c>
      <c r="Q73" s="20">
        <v>48.69109947643977</v>
      </c>
      <c r="R73" s="21">
        <v>181.65713028169012</v>
      </c>
      <c r="S73" s="17"/>
      <c r="T73" s="3"/>
      <c r="U73" s="3"/>
      <c r="V73" s="3"/>
      <c r="W73" s="3"/>
    </row>
    <row r="74" spans="1:23" ht="12.75">
      <c r="A74" s="18" t="s">
        <v>75</v>
      </c>
      <c r="B74" s="19">
        <v>0</v>
      </c>
      <c r="C74" s="20">
        <v>0</v>
      </c>
      <c r="D74" s="20">
        <v>0</v>
      </c>
      <c r="E74" s="20">
        <v>0</v>
      </c>
      <c r="F74" s="20">
        <v>0</v>
      </c>
      <c r="G74" s="21">
        <v>0</v>
      </c>
      <c r="H74" s="22">
        <f t="shared" si="30"/>
        <v>0</v>
      </c>
      <c r="I74" s="20">
        <f t="shared" si="10"/>
        <v>0</v>
      </c>
      <c r="J74" s="20">
        <f t="shared" si="11"/>
        <v>0</v>
      </c>
      <c r="K74" s="20">
        <f t="shared" si="12"/>
        <v>0</v>
      </c>
      <c r="L74" s="20">
        <f t="shared" si="13"/>
        <v>0</v>
      </c>
      <c r="M74" s="23">
        <f t="shared" si="14"/>
        <v>0</v>
      </c>
      <c r="N74" s="19">
        <v>0</v>
      </c>
      <c r="O74" s="20">
        <v>0</v>
      </c>
      <c r="P74" s="20">
        <v>0</v>
      </c>
      <c r="Q74" s="20">
        <v>0</v>
      </c>
      <c r="R74" s="21">
        <v>0</v>
      </c>
      <c r="S74" s="17"/>
      <c r="T74" s="3"/>
      <c r="U74" s="3"/>
      <c r="V74" s="3"/>
      <c r="W74" s="3"/>
    </row>
    <row r="75" spans="1:23" ht="12.75">
      <c r="A75" s="18" t="s">
        <v>76</v>
      </c>
      <c r="B75" s="19">
        <v>0</v>
      </c>
      <c r="C75" s="20">
        <v>0</v>
      </c>
      <c r="D75" s="20">
        <v>0</v>
      </c>
      <c r="E75" s="20">
        <v>0</v>
      </c>
      <c r="F75" s="20">
        <v>0</v>
      </c>
      <c r="G75" s="21">
        <v>0</v>
      </c>
      <c r="H75" s="22">
        <f t="shared" si="30"/>
        <v>0</v>
      </c>
      <c r="I75" s="20">
        <f t="shared" si="10"/>
        <v>0</v>
      </c>
      <c r="J75" s="20">
        <f t="shared" si="11"/>
        <v>0</v>
      </c>
      <c r="K75" s="20">
        <f t="shared" si="12"/>
        <v>0</v>
      </c>
      <c r="L75" s="20">
        <f t="shared" si="13"/>
        <v>0</v>
      </c>
      <c r="M75" s="23">
        <f t="shared" si="14"/>
        <v>0</v>
      </c>
      <c r="N75" s="19">
        <v>0</v>
      </c>
      <c r="O75" s="20">
        <v>0</v>
      </c>
      <c r="P75" s="20">
        <v>0</v>
      </c>
      <c r="Q75" s="20">
        <v>0</v>
      </c>
      <c r="R75" s="21">
        <v>0</v>
      </c>
      <c r="S75" s="17"/>
      <c r="T75" s="3"/>
      <c r="U75" s="3"/>
      <c r="V75" s="3"/>
      <c r="W75" s="3"/>
    </row>
    <row r="76" spans="1:23" ht="21.75">
      <c r="A76" s="11" t="s">
        <v>77</v>
      </c>
      <c r="B76" s="12">
        <v>0</v>
      </c>
      <c r="C76" s="13">
        <v>0</v>
      </c>
      <c r="D76" s="13">
        <v>0</v>
      </c>
      <c r="E76" s="13">
        <v>0</v>
      </c>
      <c r="F76" s="13">
        <v>0</v>
      </c>
      <c r="G76" s="14">
        <v>0</v>
      </c>
      <c r="H76" s="15">
        <f t="shared" si="30"/>
        <v>0</v>
      </c>
      <c r="I76" s="13">
        <f t="shared" si="10"/>
        <v>0</v>
      </c>
      <c r="J76" s="13">
        <f t="shared" si="11"/>
        <v>0</v>
      </c>
      <c r="K76" s="13">
        <f t="shared" si="12"/>
        <v>0</v>
      </c>
      <c r="L76" s="13">
        <f t="shared" si="13"/>
        <v>0</v>
      </c>
      <c r="M76" s="16">
        <f t="shared" si="14"/>
        <v>0</v>
      </c>
      <c r="N76" s="12">
        <v>0</v>
      </c>
      <c r="O76" s="13">
        <v>0</v>
      </c>
      <c r="P76" s="13">
        <v>0</v>
      </c>
      <c r="Q76" s="13">
        <v>0</v>
      </c>
      <c r="R76" s="14">
        <v>0</v>
      </c>
      <c r="S76" s="17"/>
      <c r="T76" s="3"/>
      <c r="U76" s="3"/>
      <c r="V76" s="3"/>
      <c r="W76" s="3"/>
    </row>
    <row r="77" spans="1:23" ht="12.75">
      <c r="A77" s="24" t="s">
        <v>78</v>
      </c>
      <c r="B77" s="25">
        <f aca="true" t="shared" si="32" ref="B77:G77">SUM(B3,B39)</f>
        <v>4172336.5</v>
      </c>
      <c r="C77" s="26">
        <f t="shared" si="32"/>
        <v>3928920.2800000003</v>
      </c>
      <c r="D77" s="26">
        <f t="shared" si="32"/>
        <v>4145017.37</v>
      </c>
      <c r="E77" s="26">
        <f t="shared" si="32"/>
        <v>5600489.930000001</v>
      </c>
      <c r="F77" s="26">
        <f t="shared" si="32"/>
        <v>5905779.21</v>
      </c>
      <c r="G77" s="27">
        <f t="shared" si="32"/>
        <v>6823257.15</v>
      </c>
      <c r="H77" s="28">
        <f t="shared" si="30"/>
        <v>100</v>
      </c>
      <c r="I77" s="26">
        <f t="shared" si="10"/>
        <v>100</v>
      </c>
      <c r="J77" s="26">
        <f t="shared" si="11"/>
        <v>100</v>
      </c>
      <c r="K77" s="26">
        <f t="shared" si="12"/>
        <v>100</v>
      </c>
      <c r="L77" s="26">
        <f t="shared" si="13"/>
        <v>100</v>
      </c>
      <c r="M77" s="29">
        <f t="shared" si="14"/>
        <v>100</v>
      </c>
      <c r="N77" s="25">
        <v>-5.834050537390734</v>
      </c>
      <c r="O77" s="26">
        <v>5.500164793366585</v>
      </c>
      <c r="P77" s="26">
        <v>35.11378674873926</v>
      </c>
      <c r="Q77" s="26">
        <v>5.451117381082396</v>
      </c>
      <c r="R77" s="27">
        <v>15.535256354427776</v>
      </c>
      <c r="S77" s="17"/>
      <c r="T77" s="3"/>
      <c r="U77" s="3"/>
      <c r="V77" s="3"/>
      <c r="W77" s="3"/>
    </row>
    <row r="78" spans="1:23" ht="12.7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17"/>
      <c r="T78" s="3"/>
      <c r="U78" s="3"/>
      <c r="V78" s="3"/>
      <c r="W78" s="3"/>
    </row>
    <row r="79" spans="1:23" ht="32.25" customHeight="1">
      <c r="A79" s="4" t="s">
        <v>79</v>
      </c>
      <c r="B79" s="5" t="s">
        <v>2</v>
      </c>
      <c r="C79" s="6" t="s">
        <v>3</v>
      </c>
      <c r="D79" s="6" t="s">
        <v>4</v>
      </c>
      <c r="E79" s="6" t="s">
        <v>5</v>
      </c>
      <c r="F79" s="6" t="s">
        <v>6</v>
      </c>
      <c r="G79" s="7" t="s">
        <v>7</v>
      </c>
      <c r="H79" s="32" t="s">
        <v>8</v>
      </c>
      <c r="I79" s="33" t="s">
        <v>9</v>
      </c>
      <c r="J79" s="33" t="s">
        <v>10</v>
      </c>
      <c r="K79" s="33" t="s">
        <v>11</v>
      </c>
      <c r="L79" s="33" t="s">
        <v>12</v>
      </c>
      <c r="M79" s="34" t="s">
        <v>13</v>
      </c>
      <c r="N79" s="35" t="s">
        <v>14</v>
      </c>
      <c r="O79" s="33" t="s">
        <v>80</v>
      </c>
      <c r="P79" s="33" t="s">
        <v>81</v>
      </c>
      <c r="Q79" s="33" t="s">
        <v>82</v>
      </c>
      <c r="R79" s="36" t="s">
        <v>83</v>
      </c>
      <c r="S79" s="17"/>
      <c r="T79" s="3"/>
      <c r="U79" s="3"/>
      <c r="V79" s="3"/>
      <c r="W79" s="3"/>
    </row>
    <row r="80" spans="1:23" ht="12.75">
      <c r="A80" s="11" t="s">
        <v>84</v>
      </c>
      <c r="B80" s="12">
        <f aca="true" t="shared" si="33" ref="B80:G80">SUM(B81:B89)</f>
        <v>2321468.85</v>
      </c>
      <c r="C80" s="13">
        <f t="shared" si="33"/>
        <v>50289.10999999987</v>
      </c>
      <c r="D80" s="13">
        <f t="shared" si="33"/>
        <v>-7357596.58</v>
      </c>
      <c r="E80" s="13">
        <f t="shared" si="33"/>
        <v>-8767349.91</v>
      </c>
      <c r="F80" s="13">
        <f t="shared" si="33"/>
        <v>-13578896.170000002</v>
      </c>
      <c r="G80" s="14">
        <f t="shared" si="33"/>
        <v>-16197480.34</v>
      </c>
      <c r="H80" s="15">
        <f>B80/B$130*100</f>
        <v>55.63954033908819</v>
      </c>
      <c r="I80" s="13">
        <f>C80/C$130*100</f>
        <v>1.2799727766428457</v>
      </c>
      <c r="J80" s="13">
        <f>D80/D$130*100</f>
        <v>-177.50460186853206</v>
      </c>
      <c r="K80" s="13">
        <f>E80/E$130*100</f>
        <v>-156.5461239924058</v>
      </c>
      <c r="L80" s="13">
        <f aca="true" t="shared" si="34" ref="L80:M95">F80/F$130*100</f>
        <v>-229.92556421695295</v>
      </c>
      <c r="M80" s="16">
        <f t="shared" si="34"/>
        <v>-237.38633886896662</v>
      </c>
      <c r="N80" s="12">
        <v>-97.83373746324447</v>
      </c>
      <c r="O80" s="13">
        <v>-14730.596127074208</v>
      </c>
      <c r="P80" s="13">
        <v>19.160514098205695</v>
      </c>
      <c r="Q80" s="13">
        <v>54.88028092174094</v>
      </c>
      <c r="R80" s="14">
        <v>19.284219698102305</v>
      </c>
      <c r="S80" s="17"/>
      <c r="T80" s="3"/>
      <c r="U80" s="3"/>
      <c r="V80" s="3"/>
      <c r="W80" s="3"/>
    </row>
    <row r="81" spans="1:23" ht="12.75">
      <c r="A81" s="11" t="s">
        <v>85</v>
      </c>
      <c r="B81" s="12">
        <v>1657583.39</v>
      </c>
      <c r="C81" s="13">
        <v>1657583.39</v>
      </c>
      <c r="D81" s="13">
        <v>2006909.39</v>
      </c>
      <c r="E81" s="13">
        <v>3275782.8</v>
      </c>
      <c r="F81" s="13">
        <v>3779235.18</v>
      </c>
      <c r="G81" s="14">
        <v>3849742.59</v>
      </c>
      <c r="H81" s="15">
        <f aca="true" t="shared" si="35" ref="H81:H130">B81/B$130*100</f>
        <v>39.727941166777896</v>
      </c>
      <c r="I81" s="13">
        <f aca="true" t="shared" si="36" ref="I81:I95">C81/C$130*100</f>
        <v>42.18928539827741</v>
      </c>
      <c r="J81" s="13">
        <f aca="true" t="shared" si="37" ref="J81:J95">D81/D$130*100</f>
        <v>48.41739396619222</v>
      </c>
      <c r="K81" s="13">
        <f aca="true" t="shared" si="38" ref="K81:K95">E81/E$130*100</f>
        <v>58.491004196841764</v>
      </c>
      <c r="L81" s="13">
        <f t="shared" si="34"/>
        <v>63.992151511536136</v>
      </c>
      <c r="M81" s="16">
        <f t="shared" si="34"/>
        <v>56.42089262310741</v>
      </c>
      <c r="N81" s="12">
        <v>0</v>
      </c>
      <c r="O81" s="13">
        <v>21.074414844371724</v>
      </c>
      <c r="P81" s="13">
        <v>63.225246556846294</v>
      </c>
      <c r="Q81" s="13">
        <v>15.36891823230772</v>
      </c>
      <c r="R81" s="14">
        <v>1.8656528805915613</v>
      </c>
      <c r="S81" s="17"/>
      <c r="T81" s="3"/>
      <c r="U81" s="3"/>
      <c r="V81" s="3"/>
      <c r="W81" s="3"/>
    </row>
    <row r="82" spans="1:23" ht="21.75">
      <c r="A82" s="11" t="s">
        <v>86</v>
      </c>
      <c r="B82" s="12">
        <v>0</v>
      </c>
      <c r="C82" s="13">
        <v>0</v>
      </c>
      <c r="D82" s="13">
        <v>0</v>
      </c>
      <c r="E82" s="13">
        <v>0</v>
      </c>
      <c r="F82" s="13">
        <v>0</v>
      </c>
      <c r="G82" s="14">
        <v>0</v>
      </c>
      <c r="H82" s="15">
        <f t="shared" si="35"/>
        <v>0</v>
      </c>
      <c r="I82" s="13">
        <f t="shared" si="36"/>
        <v>0</v>
      </c>
      <c r="J82" s="13">
        <f t="shared" si="37"/>
        <v>0</v>
      </c>
      <c r="K82" s="13">
        <f t="shared" si="38"/>
        <v>0</v>
      </c>
      <c r="L82" s="13">
        <f t="shared" si="34"/>
        <v>0</v>
      </c>
      <c r="M82" s="16">
        <f t="shared" si="34"/>
        <v>0</v>
      </c>
      <c r="N82" s="12">
        <v>0</v>
      </c>
      <c r="O82" s="13">
        <v>0</v>
      </c>
      <c r="P82" s="13">
        <v>0</v>
      </c>
      <c r="Q82" s="13">
        <v>0</v>
      </c>
      <c r="R82" s="14">
        <v>0</v>
      </c>
      <c r="S82" s="17"/>
      <c r="T82" s="3"/>
      <c r="U82" s="3"/>
      <c r="V82" s="3"/>
      <c r="W82" s="3"/>
    </row>
    <row r="83" spans="1:23" ht="12.75">
      <c r="A83" s="11" t="s">
        <v>87</v>
      </c>
      <c r="B83" s="12">
        <v>0</v>
      </c>
      <c r="C83" s="13">
        <v>0</v>
      </c>
      <c r="D83" s="13">
        <v>0</v>
      </c>
      <c r="E83" s="13">
        <v>0</v>
      </c>
      <c r="F83" s="13">
        <v>0</v>
      </c>
      <c r="G83" s="14">
        <v>0</v>
      </c>
      <c r="H83" s="15">
        <f t="shared" si="35"/>
        <v>0</v>
      </c>
      <c r="I83" s="13">
        <f t="shared" si="36"/>
        <v>0</v>
      </c>
      <c r="J83" s="13">
        <f t="shared" si="37"/>
        <v>0</v>
      </c>
      <c r="K83" s="13">
        <f t="shared" si="38"/>
        <v>0</v>
      </c>
      <c r="L83" s="13">
        <f t="shared" si="34"/>
        <v>0</v>
      </c>
      <c r="M83" s="16">
        <f t="shared" si="34"/>
        <v>0</v>
      </c>
      <c r="N83" s="12">
        <v>0</v>
      </c>
      <c r="O83" s="13">
        <v>0</v>
      </c>
      <c r="P83" s="13">
        <v>0</v>
      </c>
      <c r="Q83" s="13">
        <v>0</v>
      </c>
      <c r="R83" s="14">
        <v>0</v>
      </c>
      <c r="S83" s="17"/>
      <c r="T83" s="3"/>
      <c r="U83" s="3"/>
      <c r="V83" s="3"/>
      <c r="W83" s="3"/>
    </row>
    <row r="84" spans="1:23" ht="12.75">
      <c r="A84" s="11" t="s">
        <v>88</v>
      </c>
      <c r="B84" s="12">
        <v>795846.93</v>
      </c>
      <c r="C84" s="13">
        <v>663885.46</v>
      </c>
      <c r="D84" s="13">
        <v>0</v>
      </c>
      <c r="E84" s="13">
        <v>0</v>
      </c>
      <c r="F84" s="13">
        <v>0</v>
      </c>
      <c r="G84" s="14">
        <v>0</v>
      </c>
      <c r="H84" s="15">
        <f t="shared" si="35"/>
        <v>19.074370679354363</v>
      </c>
      <c r="I84" s="13">
        <f t="shared" si="36"/>
        <v>16.89740215344863</v>
      </c>
      <c r="J84" s="13">
        <f t="shared" si="37"/>
        <v>0</v>
      </c>
      <c r="K84" s="13">
        <f t="shared" si="38"/>
        <v>0</v>
      </c>
      <c r="L84" s="13">
        <f t="shared" si="34"/>
        <v>0</v>
      </c>
      <c r="M84" s="16">
        <f t="shared" si="34"/>
        <v>0</v>
      </c>
      <c r="N84" s="12">
        <v>-16.581262680751948</v>
      </c>
      <c r="O84" s="13">
        <v>-100</v>
      </c>
      <c r="P84" s="13">
        <v>0</v>
      </c>
      <c r="Q84" s="13">
        <v>0</v>
      </c>
      <c r="R84" s="14">
        <v>0</v>
      </c>
      <c r="S84" s="17"/>
      <c r="T84" s="3"/>
      <c r="U84" s="3"/>
      <c r="V84" s="3"/>
      <c r="W84" s="3"/>
    </row>
    <row r="85" spans="1:18" ht="12.75">
      <c r="A85" s="11" t="s">
        <v>89</v>
      </c>
      <c r="B85" s="12">
        <v>0</v>
      </c>
      <c r="C85" s="13">
        <v>0</v>
      </c>
      <c r="D85" s="13">
        <v>0</v>
      </c>
      <c r="E85" s="13">
        <v>0</v>
      </c>
      <c r="F85" s="13">
        <v>0</v>
      </c>
      <c r="G85" s="14">
        <v>0</v>
      </c>
      <c r="H85" s="15">
        <f t="shared" si="35"/>
        <v>0</v>
      </c>
      <c r="I85" s="13">
        <f t="shared" si="36"/>
        <v>0</v>
      </c>
      <c r="J85" s="13">
        <f t="shared" si="37"/>
        <v>0</v>
      </c>
      <c r="K85" s="13">
        <f t="shared" si="38"/>
        <v>0</v>
      </c>
      <c r="L85" s="13">
        <f t="shared" si="34"/>
        <v>0</v>
      </c>
      <c r="M85" s="16">
        <f t="shared" si="34"/>
        <v>0</v>
      </c>
      <c r="N85" s="12">
        <v>0</v>
      </c>
      <c r="O85" s="13">
        <v>0</v>
      </c>
      <c r="P85" s="13">
        <v>0</v>
      </c>
      <c r="Q85" s="13">
        <v>0</v>
      </c>
      <c r="R85" s="14">
        <v>0</v>
      </c>
    </row>
    <row r="86" spans="1:18" ht="12.75">
      <c r="A86" s="11" t="s">
        <v>90</v>
      </c>
      <c r="B86" s="12">
        <v>0</v>
      </c>
      <c r="C86" s="13">
        <v>0</v>
      </c>
      <c r="D86" s="13">
        <v>0</v>
      </c>
      <c r="E86" s="13">
        <v>0</v>
      </c>
      <c r="F86" s="13">
        <v>0</v>
      </c>
      <c r="G86" s="14">
        <v>0</v>
      </c>
      <c r="H86" s="15">
        <f t="shared" si="35"/>
        <v>0</v>
      </c>
      <c r="I86" s="13">
        <f t="shared" si="36"/>
        <v>0</v>
      </c>
      <c r="J86" s="13">
        <f t="shared" si="37"/>
        <v>0</v>
      </c>
      <c r="K86" s="13">
        <f t="shared" si="38"/>
        <v>0</v>
      </c>
      <c r="L86" s="13">
        <f t="shared" si="34"/>
        <v>0</v>
      </c>
      <c r="M86" s="16">
        <f t="shared" si="34"/>
        <v>0</v>
      </c>
      <c r="N86" s="12">
        <v>0</v>
      </c>
      <c r="O86" s="13">
        <v>0</v>
      </c>
      <c r="P86" s="13">
        <v>0</v>
      </c>
      <c r="Q86" s="13">
        <v>0</v>
      </c>
      <c r="R86" s="14">
        <v>0</v>
      </c>
    </row>
    <row r="87" spans="1:18" ht="12.75">
      <c r="A87" s="11" t="s">
        <v>91</v>
      </c>
      <c r="B87" s="12">
        <v>0</v>
      </c>
      <c r="C87" s="13">
        <v>0</v>
      </c>
      <c r="D87" s="13">
        <v>-1607294.28</v>
      </c>
      <c r="E87" s="13">
        <v>-8364505.97</v>
      </c>
      <c r="F87" s="13">
        <v>-11216838.71</v>
      </c>
      <c r="G87" s="14">
        <v>-17328131.35</v>
      </c>
      <c r="H87" s="15">
        <f t="shared" si="35"/>
        <v>0</v>
      </c>
      <c r="I87" s="13">
        <f t="shared" si="36"/>
        <v>0</v>
      </c>
      <c r="J87" s="13">
        <f t="shared" si="37"/>
        <v>-38.7765390715359</v>
      </c>
      <c r="K87" s="13">
        <f t="shared" si="38"/>
        <v>-149.35311150537146</v>
      </c>
      <c r="L87" s="13">
        <f t="shared" si="34"/>
        <v>-189.92986888177293</v>
      </c>
      <c r="M87" s="16">
        <f t="shared" si="34"/>
        <v>-253.9568855323003</v>
      </c>
      <c r="N87" s="12">
        <v>0</v>
      </c>
      <c r="O87" s="13">
        <v>0</v>
      </c>
      <c r="P87" s="13">
        <v>420.4091169913203</v>
      </c>
      <c r="Q87" s="13">
        <v>34.100432831659525</v>
      </c>
      <c r="R87" s="14">
        <v>54.483199749958786</v>
      </c>
    </row>
    <row r="88" spans="1:18" ht="12.75">
      <c r="A88" s="11" t="s">
        <v>92</v>
      </c>
      <c r="B88" s="12">
        <v>-131961.47</v>
      </c>
      <c r="C88" s="13">
        <v>-2271179.74</v>
      </c>
      <c r="D88" s="13">
        <v>-7757211.69</v>
      </c>
      <c r="E88" s="13">
        <v>-3678626.74</v>
      </c>
      <c r="F88" s="13">
        <v>-6141292.64</v>
      </c>
      <c r="G88" s="14">
        <v>-2719091.58</v>
      </c>
      <c r="H88" s="15">
        <f t="shared" si="35"/>
        <v>-3.1627715070440745</v>
      </c>
      <c r="I88" s="13">
        <f t="shared" si="36"/>
        <v>-57.8067147750832</v>
      </c>
      <c r="J88" s="13">
        <f t="shared" si="37"/>
        <v>-187.14545676318838</v>
      </c>
      <c r="K88" s="13">
        <f t="shared" si="38"/>
        <v>-65.6840166838761</v>
      </c>
      <c r="L88" s="13">
        <f t="shared" si="34"/>
        <v>-103.98784684671614</v>
      </c>
      <c r="M88" s="16">
        <f t="shared" si="34"/>
        <v>-39.85034595977376</v>
      </c>
      <c r="N88" s="12">
        <v>1621.0930887629547</v>
      </c>
      <c r="O88" s="13">
        <v>241.54988059201338</v>
      </c>
      <c r="P88" s="13">
        <v>-52.5779766363447</v>
      </c>
      <c r="Q88" s="13">
        <v>66.94525087913648</v>
      </c>
      <c r="R88" s="14">
        <v>-55.72444207771867</v>
      </c>
    </row>
    <row r="89" spans="1:18" ht="21.75">
      <c r="A89" s="11" t="s">
        <v>93</v>
      </c>
      <c r="B89" s="12">
        <v>0</v>
      </c>
      <c r="C89" s="13">
        <v>0</v>
      </c>
      <c r="D89" s="13">
        <v>0</v>
      </c>
      <c r="E89" s="13">
        <v>0</v>
      </c>
      <c r="F89" s="13">
        <v>0</v>
      </c>
      <c r="G89" s="14">
        <v>0</v>
      </c>
      <c r="H89" s="15">
        <f t="shared" si="35"/>
        <v>0</v>
      </c>
      <c r="I89" s="13">
        <f t="shared" si="36"/>
        <v>0</v>
      </c>
      <c r="J89" s="13">
        <f t="shared" si="37"/>
        <v>0</v>
      </c>
      <c r="K89" s="13">
        <f t="shared" si="38"/>
        <v>0</v>
      </c>
      <c r="L89" s="13">
        <f t="shared" si="34"/>
        <v>0</v>
      </c>
      <c r="M89" s="16">
        <f t="shared" si="34"/>
        <v>0</v>
      </c>
      <c r="N89" s="12">
        <v>0</v>
      </c>
      <c r="O89" s="13">
        <v>0</v>
      </c>
      <c r="P89" s="13">
        <v>0</v>
      </c>
      <c r="Q89" s="13">
        <v>0</v>
      </c>
      <c r="R89" s="14">
        <v>0</v>
      </c>
    </row>
    <row r="90" spans="1:18" ht="12.75">
      <c r="A90" s="11" t="s">
        <v>94</v>
      </c>
      <c r="B90" s="12">
        <f aca="true" t="shared" si="39" ref="B90:G90">SUM(B91,B99,B106,B125)</f>
        <v>1850867.6500000001</v>
      </c>
      <c r="C90" s="13">
        <f t="shared" si="39"/>
        <v>3878631.17</v>
      </c>
      <c r="D90" s="13">
        <f t="shared" si="39"/>
        <v>11502613.950000001</v>
      </c>
      <c r="E90" s="13">
        <f t="shared" si="39"/>
        <v>14367839.84</v>
      </c>
      <c r="F90" s="13">
        <f t="shared" si="39"/>
        <v>19484675.38</v>
      </c>
      <c r="G90" s="14">
        <f t="shared" si="39"/>
        <v>23020737.490000002</v>
      </c>
      <c r="H90" s="15">
        <f t="shared" si="35"/>
        <v>44.36045966091182</v>
      </c>
      <c r="I90" s="13">
        <f t="shared" si="36"/>
        <v>98.72002722335715</v>
      </c>
      <c r="J90" s="13">
        <f t="shared" si="37"/>
        <v>277.50460186853206</v>
      </c>
      <c r="K90" s="13">
        <f t="shared" si="38"/>
        <v>256.5461239924058</v>
      </c>
      <c r="L90" s="13">
        <f t="shared" si="34"/>
        <v>329.925564216953</v>
      </c>
      <c r="M90" s="16">
        <f t="shared" si="34"/>
        <v>337.3863388689666</v>
      </c>
      <c r="N90" s="12">
        <v>109.55745647183362</v>
      </c>
      <c r="O90" s="13">
        <v>196.56374751404886</v>
      </c>
      <c r="P90" s="13">
        <v>24.90934584481993</v>
      </c>
      <c r="Q90" s="13">
        <v>35.61311649476179</v>
      </c>
      <c r="R90" s="14">
        <v>18.147913891496422</v>
      </c>
    </row>
    <row r="91" spans="1:18" ht="12.75">
      <c r="A91" s="11" t="s">
        <v>95</v>
      </c>
      <c r="B91" s="12">
        <f aca="true" t="shared" si="40" ref="B91:G91">SUM(B92:B93,B96)</f>
        <v>0</v>
      </c>
      <c r="C91" s="13">
        <f t="shared" si="40"/>
        <v>0</v>
      </c>
      <c r="D91" s="13">
        <f t="shared" si="40"/>
        <v>649558.74</v>
      </c>
      <c r="E91" s="13">
        <f t="shared" si="40"/>
        <v>404305.05</v>
      </c>
      <c r="F91" s="13">
        <f t="shared" si="40"/>
        <v>897730.03</v>
      </c>
      <c r="G91" s="14">
        <f t="shared" si="40"/>
        <v>1109141.5</v>
      </c>
      <c r="H91" s="15">
        <f t="shared" si="35"/>
        <v>0</v>
      </c>
      <c r="I91" s="13">
        <f t="shared" si="36"/>
        <v>0</v>
      </c>
      <c r="J91" s="13">
        <f t="shared" si="37"/>
        <v>15.670832761793708</v>
      </c>
      <c r="K91" s="13">
        <f t="shared" si="38"/>
        <v>7.219101454575778</v>
      </c>
      <c r="L91" s="13">
        <f t="shared" si="34"/>
        <v>15.20087355246727</v>
      </c>
      <c r="M91" s="16">
        <f t="shared" si="34"/>
        <v>16.25530850760915</v>
      </c>
      <c r="N91" s="12">
        <v>0</v>
      </c>
      <c r="O91" s="13">
        <v>0</v>
      </c>
      <c r="P91" s="13">
        <v>-37.756968676920586</v>
      </c>
      <c r="Q91" s="13">
        <v>122.0427447047718</v>
      </c>
      <c r="R91" s="14">
        <v>23.549559771326795</v>
      </c>
    </row>
    <row r="92" spans="1:18" ht="12.75">
      <c r="A92" s="18" t="s">
        <v>96</v>
      </c>
      <c r="B92" s="19">
        <v>0</v>
      </c>
      <c r="C92" s="20">
        <v>0</v>
      </c>
      <c r="D92" s="20">
        <v>0</v>
      </c>
      <c r="E92" s="20">
        <v>0</v>
      </c>
      <c r="F92" s="20">
        <v>0</v>
      </c>
      <c r="G92" s="21">
        <v>0</v>
      </c>
      <c r="H92" s="22">
        <f t="shared" si="35"/>
        <v>0</v>
      </c>
      <c r="I92" s="20">
        <f t="shared" si="36"/>
        <v>0</v>
      </c>
      <c r="J92" s="20">
        <f t="shared" si="37"/>
        <v>0</v>
      </c>
      <c r="K92" s="20">
        <f t="shared" si="38"/>
        <v>0</v>
      </c>
      <c r="L92" s="20">
        <f t="shared" si="34"/>
        <v>0</v>
      </c>
      <c r="M92" s="23">
        <f t="shared" si="34"/>
        <v>0</v>
      </c>
      <c r="N92" s="19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.75">
      <c r="A93" s="18" t="s">
        <v>97</v>
      </c>
      <c r="B93" s="19">
        <f aca="true" t="shared" si="41" ref="B93:G93">SUM(B94:B95)</f>
        <v>0</v>
      </c>
      <c r="C93" s="20">
        <f t="shared" si="41"/>
        <v>0</v>
      </c>
      <c r="D93" s="20">
        <f t="shared" si="41"/>
        <v>0</v>
      </c>
      <c r="E93" s="20">
        <f t="shared" si="41"/>
        <v>0</v>
      </c>
      <c r="F93" s="20">
        <f t="shared" si="41"/>
        <v>0</v>
      </c>
      <c r="G93" s="21">
        <f t="shared" si="41"/>
        <v>0</v>
      </c>
      <c r="H93" s="22">
        <f t="shared" si="35"/>
        <v>0</v>
      </c>
      <c r="I93" s="20">
        <f t="shared" si="36"/>
        <v>0</v>
      </c>
      <c r="J93" s="20">
        <f t="shared" si="37"/>
        <v>0</v>
      </c>
      <c r="K93" s="20">
        <f t="shared" si="38"/>
        <v>0</v>
      </c>
      <c r="L93" s="20">
        <f t="shared" si="34"/>
        <v>0</v>
      </c>
      <c r="M93" s="23">
        <f t="shared" si="34"/>
        <v>0</v>
      </c>
      <c r="N93" s="19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.75">
      <c r="A94" s="18" t="s">
        <v>98</v>
      </c>
      <c r="B94" s="19">
        <v>0</v>
      </c>
      <c r="C94" s="20">
        <v>0</v>
      </c>
      <c r="D94" s="20">
        <v>0</v>
      </c>
      <c r="E94" s="20">
        <v>0</v>
      </c>
      <c r="F94" s="20">
        <v>0</v>
      </c>
      <c r="G94" s="21">
        <v>0</v>
      </c>
      <c r="H94" s="22">
        <f t="shared" si="35"/>
        <v>0</v>
      </c>
      <c r="I94" s="20">
        <f t="shared" si="36"/>
        <v>0</v>
      </c>
      <c r="J94" s="20">
        <f t="shared" si="37"/>
        <v>0</v>
      </c>
      <c r="K94" s="20">
        <f t="shared" si="38"/>
        <v>0</v>
      </c>
      <c r="L94" s="20">
        <f t="shared" si="34"/>
        <v>0</v>
      </c>
      <c r="M94" s="23">
        <f t="shared" si="34"/>
        <v>0</v>
      </c>
      <c r="N94" s="19">
        <v>0</v>
      </c>
      <c r="O94" s="20">
        <v>0</v>
      </c>
      <c r="P94" s="20">
        <v>0</v>
      </c>
      <c r="Q94" s="20">
        <v>0</v>
      </c>
      <c r="R94" s="21">
        <v>0</v>
      </c>
    </row>
    <row r="95" spans="1:18" ht="12.75">
      <c r="A95" s="18" t="s">
        <v>99</v>
      </c>
      <c r="B95" s="19">
        <v>0</v>
      </c>
      <c r="C95" s="20">
        <v>0</v>
      </c>
      <c r="D95" s="20">
        <v>0</v>
      </c>
      <c r="E95" s="20">
        <v>0</v>
      </c>
      <c r="F95" s="20">
        <v>0</v>
      </c>
      <c r="G95" s="21">
        <v>0</v>
      </c>
      <c r="H95" s="22">
        <f t="shared" si="35"/>
        <v>0</v>
      </c>
      <c r="I95" s="20">
        <f t="shared" si="36"/>
        <v>0</v>
      </c>
      <c r="J95" s="20">
        <f t="shared" si="37"/>
        <v>0</v>
      </c>
      <c r="K95" s="20">
        <f t="shared" si="38"/>
        <v>0</v>
      </c>
      <c r="L95" s="20">
        <f t="shared" si="34"/>
        <v>0</v>
      </c>
      <c r="M95" s="23">
        <f t="shared" si="34"/>
        <v>0</v>
      </c>
      <c r="N95" s="19">
        <v>0</v>
      </c>
      <c r="O95" s="20">
        <v>0</v>
      </c>
      <c r="P95" s="20">
        <v>0</v>
      </c>
      <c r="Q95" s="20">
        <v>0</v>
      </c>
      <c r="R95" s="21">
        <v>0</v>
      </c>
    </row>
    <row r="96" spans="1:18" ht="12.75">
      <c r="A96" s="18" t="s">
        <v>100</v>
      </c>
      <c r="B96" s="19">
        <f aca="true" t="shared" si="42" ref="B96:G96">SUM(B97:B98)</f>
        <v>0</v>
      </c>
      <c r="C96" s="20">
        <f t="shared" si="42"/>
        <v>0</v>
      </c>
      <c r="D96" s="20">
        <f t="shared" si="42"/>
        <v>649558.74</v>
      </c>
      <c r="E96" s="20">
        <f t="shared" si="42"/>
        <v>404305.05</v>
      </c>
      <c r="F96" s="20">
        <f t="shared" si="42"/>
        <v>897730.03</v>
      </c>
      <c r="G96" s="21">
        <f t="shared" si="42"/>
        <v>1109141.5</v>
      </c>
      <c r="H96" s="22">
        <f t="shared" si="35"/>
        <v>0</v>
      </c>
      <c r="I96" s="20">
        <f aca="true" t="shared" si="43" ref="I96:I130">C96/C$130*100</f>
        <v>0</v>
      </c>
      <c r="J96" s="20">
        <f aca="true" t="shared" si="44" ref="J96:J130">D96/D$130*100</f>
        <v>15.670832761793708</v>
      </c>
      <c r="K96" s="20">
        <f aca="true" t="shared" si="45" ref="K96:K130">E96/E$130*100</f>
        <v>7.219101454575778</v>
      </c>
      <c r="L96" s="20">
        <f aca="true" t="shared" si="46" ref="L96:L130">F96/F$130*100</f>
        <v>15.20087355246727</v>
      </c>
      <c r="M96" s="23">
        <f aca="true" t="shared" si="47" ref="M96:M130">G96/G$130*100</f>
        <v>16.25530850760915</v>
      </c>
      <c r="N96" s="19">
        <v>0</v>
      </c>
      <c r="O96" s="20">
        <v>0</v>
      </c>
      <c r="P96" s="20">
        <v>-37.756968676920586</v>
      </c>
      <c r="Q96" s="20">
        <v>122.0427447047718</v>
      </c>
      <c r="R96" s="21">
        <v>23.549559771326795</v>
      </c>
    </row>
    <row r="97" spans="1:18" ht="12.75">
      <c r="A97" s="18" t="s">
        <v>101</v>
      </c>
      <c r="B97" s="19">
        <v>0</v>
      </c>
      <c r="C97" s="20">
        <v>0</v>
      </c>
      <c r="D97" s="20">
        <v>0</v>
      </c>
      <c r="E97" s="20">
        <v>0</v>
      </c>
      <c r="F97" s="20">
        <v>0</v>
      </c>
      <c r="G97" s="21">
        <v>0</v>
      </c>
      <c r="H97" s="22">
        <f t="shared" si="35"/>
        <v>0</v>
      </c>
      <c r="I97" s="20">
        <f t="shared" si="43"/>
        <v>0</v>
      </c>
      <c r="J97" s="20">
        <f t="shared" si="44"/>
        <v>0</v>
      </c>
      <c r="K97" s="20">
        <f t="shared" si="45"/>
        <v>0</v>
      </c>
      <c r="L97" s="20">
        <f t="shared" si="46"/>
        <v>0</v>
      </c>
      <c r="M97" s="23">
        <f t="shared" si="47"/>
        <v>0</v>
      </c>
      <c r="N97" s="19">
        <v>0</v>
      </c>
      <c r="O97" s="20">
        <v>0</v>
      </c>
      <c r="P97" s="20">
        <v>0</v>
      </c>
      <c r="Q97" s="20">
        <v>0</v>
      </c>
      <c r="R97" s="21">
        <v>0</v>
      </c>
    </row>
    <row r="98" spans="1:18" ht="12.75">
      <c r="A98" s="18" t="s">
        <v>102</v>
      </c>
      <c r="B98" s="19">
        <v>0</v>
      </c>
      <c r="C98" s="20">
        <v>0</v>
      </c>
      <c r="D98" s="20">
        <v>649558.74</v>
      </c>
      <c r="E98" s="20">
        <v>404305.05</v>
      </c>
      <c r="F98" s="20">
        <v>897730.03</v>
      </c>
      <c r="G98" s="21">
        <v>1109141.5</v>
      </c>
      <c r="H98" s="22">
        <f t="shared" si="35"/>
        <v>0</v>
      </c>
      <c r="I98" s="20">
        <f t="shared" si="43"/>
        <v>0</v>
      </c>
      <c r="J98" s="20">
        <f t="shared" si="44"/>
        <v>15.670832761793708</v>
      </c>
      <c r="K98" s="20">
        <f t="shared" si="45"/>
        <v>7.219101454575778</v>
      </c>
      <c r="L98" s="20">
        <f t="shared" si="46"/>
        <v>15.20087355246727</v>
      </c>
      <c r="M98" s="23">
        <f t="shared" si="47"/>
        <v>16.25530850760915</v>
      </c>
      <c r="N98" s="19">
        <v>0</v>
      </c>
      <c r="O98" s="20">
        <v>0</v>
      </c>
      <c r="P98" s="20">
        <v>-37.756968676920586</v>
      </c>
      <c r="Q98" s="20">
        <v>122.0427447047718</v>
      </c>
      <c r="R98" s="21">
        <v>23.549559771326795</v>
      </c>
    </row>
    <row r="99" spans="1:18" ht="12.75">
      <c r="A99" s="11" t="s">
        <v>103</v>
      </c>
      <c r="B99" s="12">
        <f aca="true" t="shared" si="48" ref="B99:G99">SUM(B100:B101)</f>
        <v>0</v>
      </c>
      <c r="C99" s="13">
        <f t="shared" si="48"/>
        <v>0</v>
      </c>
      <c r="D99" s="13">
        <f t="shared" si="48"/>
        <v>306400</v>
      </c>
      <c r="E99" s="13">
        <f t="shared" si="48"/>
        <v>307000</v>
      </c>
      <c r="F99" s="13">
        <f t="shared" si="48"/>
        <v>154093.61000000002</v>
      </c>
      <c r="G99" s="14">
        <f t="shared" si="48"/>
        <v>893.61</v>
      </c>
      <c r="H99" s="15">
        <f t="shared" si="35"/>
        <v>0</v>
      </c>
      <c r="I99" s="13">
        <f t="shared" si="43"/>
        <v>0</v>
      </c>
      <c r="J99" s="13">
        <f t="shared" si="44"/>
        <v>7.392007623842598</v>
      </c>
      <c r="K99" s="13">
        <f t="shared" si="45"/>
        <v>5.481663280126638</v>
      </c>
      <c r="L99" s="13">
        <f t="shared" si="46"/>
        <v>2.6092003192242617</v>
      </c>
      <c r="M99" s="16">
        <f t="shared" si="47"/>
        <v>0.013096531177928706</v>
      </c>
      <c r="N99" s="12">
        <v>0</v>
      </c>
      <c r="O99" s="13">
        <v>0</v>
      </c>
      <c r="P99" s="13">
        <v>0.19582245430809397</v>
      </c>
      <c r="Q99" s="13">
        <v>-49.80664169381107</v>
      </c>
      <c r="R99" s="14">
        <v>-99.42008627093622</v>
      </c>
    </row>
    <row r="100" spans="1:18" ht="12.75">
      <c r="A100" s="18" t="s">
        <v>104</v>
      </c>
      <c r="B100" s="19">
        <v>0</v>
      </c>
      <c r="C100" s="20">
        <v>0</v>
      </c>
      <c r="D100" s="20">
        <v>0</v>
      </c>
      <c r="E100" s="20">
        <v>0</v>
      </c>
      <c r="F100" s="20">
        <v>0</v>
      </c>
      <c r="G100" s="21">
        <v>0</v>
      </c>
      <c r="H100" s="22">
        <f t="shared" si="35"/>
        <v>0</v>
      </c>
      <c r="I100" s="20">
        <f t="shared" si="43"/>
        <v>0</v>
      </c>
      <c r="J100" s="20">
        <f t="shared" si="44"/>
        <v>0</v>
      </c>
      <c r="K100" s="20">
        <f t="shared" si="45"/>
        <v>0</v>
      </c>
      <c r="L100" s="20">
        <f t="shared" si="46"/>
        <v>0</v>
      </c>
      <c r="M100" s="23">
        <f t="shared" si="47"/>
        <v>0</v>
      </c>
      <c r="N100" s="19">
        <v>0</v>
      </c>
      <c r="O100" s="20">
        <v>0</v>
      </c>
      <c r="P100" s="20">
        <v>0</v>
      </c>
      <c r="Q100" s="20">
        <v>0</v>
      </c>
      <c r="R100" s="21">
        <v>0</v>
      </c>
    </row>
    <row r="101" spans="1:18" ht="12.75">
      <c r="A101" s="18" t="s">
        <v>105</v>
      </c>
      <c r="B101" s="19">
        <f aca="true" t="shared" si="49" ref="B101:G101">SUM(B102:B105)</f>
        <v>0</v>
      </c>
      <c r="C101" s="20">
        <f t="shared" si="49"/>
        <v>0</v>
      </c>
      <c r="D101" s="20">
        <f t="shared" si="49"/>
        <v>306400</v>
      </c>
      <c r="E101" s="20">
        <f t="shared" si="49"/>
        <v>307000</v>
      </c>
      <c r="F101" s="20">
        <f t="shared" si="49"/>
        <v>154093.61000000002</v>
      </c>
      <c r="G101" s="21">
        <f t="shared" si="49"/>
        <v>893.61</v>
      </c>
      <c r="H101" s="22">
        <f t="shared" si="35"/>
        <v>0</v>
      </c>
      <c r="I101" s="20">
        <f t="shared" si="43"/>
        <v>0</v>
      </c>
      <c r="J101" s="20">
        <f t="shared" si="44"/>
        <v>7.392007623842598</v>
      </c>
      <c r="K101" s="20">
        <f t="shared" si="45"/>
        <v>5.481663280126638</v>
      </c>
      <c r="L101" s="20">
        <f t="shared" si="46"/>
        <v>2.6092003192242617</v>
      </c>
      <c r="M101" s="23">
        <f t="shared" si="47"/>
        <v>0.013096531177928706</v>
      </c>
      <c r="N101" s="19">
        <v>0</v>
      </c>
      <c r="O101" s="20">
        <v>0</v>
      </c>
      <c r="P101" s="20">
        <v>0.19582245430809397</v>
      </c>
      <c r="Q101" s="20">
        <v>-49.80664169381107</v>
      </c>
      <c r="R101" s="21">
        <v>-99.42008627093622</v>
      </c>
    </row>
    <row r="102" spans="1:18" ht="12.75">
      <c r="A102" s="18" t="s">
        <v>106</v>
      </c>
      <c r="B102" s="19">
        <v>0</v>
      </c>
      <c r="C102" s="20">
        <v>0</v>
      </c>
      <c r="D102" s="20">
        <v>306400</v>
      </c>
      <c r="E102" s="20">
        <v>307000</v>
      </c>
      <c r="F102" s="20">
        <v>154093.61000000002</v>
      </c>
      <c r="G102" s="21">
        <v>893.61</v>
      </c>
      <c r="H102" s="22">
        <f t="shared" si="35"/>
        <v>0</v>
      </c>
      <c r="I102" s="20">
        <f t="shared" si="43"/>
        <v>0</v>
      </c>
      <c r="J102" s="20">
        <f t="shared" si="44"/>
        <v>7.392007623842598</v>
      </c>
      <c r="K102" s="20">
        <f t="shared" si="45"/>
        <v>5.481663280126638</v>
      </c>
      <c r="L102" s="20">
        <f t="shared" si="46"/>
        <v>2.6092003192242617</v>
      </c>
      <c r="M102" s="23">
        <f t="shared" si="47"/>
        <v>0.013096531177928706</v>
      </c>
      <c r="N102" s="19">
        <v>0</v>
      </c>
      <c r="O102" s="20">
        <v>0</v>
      </c>
      <c r="P102" s="20">
        <v>0.19582245430809397</v>
      </c>
      <c r="Q102" s="20">
        <v>-49.80664169381107</v>
      </c>
      <c r="R102" s="21">
        <v>-99.42008627093622</v>
      </c>
    </row>
    <row r="103" spans="1:18" ht="12.75">
      <c r="A103" s="18" t="s">
        <v>107</v>
      </c>
      <c r="B103" s="19">
        <v>0</v>
      </c>
      <c r="C103" s="20">
        <v>0</v>
      </c>
      <c r="D103" s="20">
        <v>0</v>
      </c>
      <c r="E103" s="20">
        <v>0</v>
      </c>
      <c r="F103" s="20">
        <v>0</v>
      </c>
      <c r="G103" s="21">
        <v>0</v>
      </c>
      <c r="H103" s="22">
        <f t="shared" si="35"/>
        <v>0</v>
      </c>
      <c r="I103" s="20">
        <f t="shared" si="43"/>
        <v>0</v>
      </c>
      <c r="J103" s="20">
        <f t="shared" si="44"/>
        <v>0</v>
      </c>
      <c r="K103" s="20">
        <f t="shared" si="45"/>
        <v>0</v>
      </c>
      <c r="L103" s="20">
        <f t="shared" si="46"/>
        <v>0</v>
      </c>
      <c r="M103" s="23">
        <f t="shared" si="47"/>
        <v>0</v>
      </c>
      <c r="N103" s="19">
        <v>0</v>
      </c>
      <c r="O103" s="20">
        <v>0</v>
      </c>
      <c r="P103" s="20">
        <v>0</v>
      </c>
      <c r="Q103" s="20">
        <v>0</v>
      </c>
      <c r="R103" s="21">
        <v>0</v>
      </c>
    </row>
    <row r="104" spans="1:18" ht="12.75">
      <c r="A104" s="18" t="s">
        <v>108</v>
      </c>
      <c r="B104" s="19">
        <v>0</v>
      </c>
      <c r="C104" s="20">
        <v>0</v>
      </c>
      <c r="D104" s="20">
        <v>0</v>
      </c>
      <c r="E104" s="20">
        <v>0</v>
      </c>
      <c r="F104" s="20">
        <v>0</v>
      </c>
      <c r="G104" s="21">
        <v>0</v>
      </c>
      <c r="H104" s="22">
        <f t="shared" si="35"/>
        <v>0</v>
      </c>
      <c r="I104" s="20">
        <f t="shared" si="43"/>
        <v>0</v>
      </c>
      <c r="J104" s="20">
        <f t="shared" si="44"/>
        <v>0</v>
      </c>
      <c r="K104" s="20">
        <f t="shared" si="45"/>
        <v>0</v>
      </c>
      <c r="L104" s="20">
        <f t="shared" si="46"/>
        <v>0</v>
      </c>
      <c r="M104" s="23">
        <f t="shared" si="47"/>
        <v>0</v>
      </c>
      <c r="N104" s="19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.75">
      <c r="A105" s="18" t="s">
        <v>109</v>
      </c>
      <c r="B105" s="19">
        <v>0</v>
      </c>
      <c r="C105" s="20">
        <v>0</v>
      </c>
      <c r="D105" s="20">
        <v>0</v>
      </c>
      <c r="E105" s="20">
        <v>0</v>
      </c>
      <c r="F105" s="20">
        <v>0</v>
      </c>
      <c r="G105" s="21">
        <v>0</v>
      </c>
      <c r="H105" s="22">
        <f t="shared" si="35"/>
        <v>0</v>
      </c>
      <c r="I105" s="20">
        <f t="shared" si="43"/>
        <v>0</v>
      </c>
      <c r="J105" s="20">
        <f t="shared" si="44"/>
        <v>0</v>
      </c>
      <c r="K105" s="20">
        <f t="shared" si="45"/>
        <v>0</v>
      </c>
      <c r="L105" s="20">
        <f t="shared" si="46"/>
        <v>0</v>
      </c>
      <c r="M105" s="23">
        <f t="shared" si="47"/>
        <v>0</v>
      </c>
      <c r="N105" s="19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.75">
      <c r="A106" s="11" t="s">
        <v>110</v>
      </c>
      <c r="B106" s="12">
        <f aca="true" t="shared" si="50" ref="B106:G106">SUM(B107,B112,B124)</f>
        <v>1850867.6500000001</v>
      </c>
      <c r="C106" s="13">
        <f t="shared" si="50"/>
        <v>3878631.17</v>
      </c>
      <c r="D106" s="13">
        <f t="shared" si="50"/>
        <v>10546655.21</v>
      </c>
      <c r="E106" s="13">
        <f t="shared" si="50"/>
        <v>13656534.79</v>
      </c>
      <c r="F106" s="13">
        <f t="shared" si="50"/>
        <v>18432851.74</v>
      </c>
      <c r="G106" s="14">
        <f t="shared" si="50"/>
        <v>21910702.380000003</v>
      </c>
      <c r="H106" s="15">
        <f t="shared" si="35"/>
        <v>44.36045966091182</v>
      </c>
      <c r="I106" s="13">
        <f t="shared" si="43"/>
        <v>98.72002722335715</v>
      </c>
      <c r="J106" s="13">
        <f t="shared" si="44"/>
        <v>254.44176148289577</v>
      </c>
      <c r="K106" s="13">
        <f t="shared" si="45"/>
        <v>243.84535925770336</v>
      </c>
      <c r="L106" s="13">
        <f t="shared" si="46"/>
        <v>312.11549034526143</v>
      </c>
      <c r="M106" s="16">
        <f t="shared" si="47"/>
        <v>321.11793383017954</v>
      </c>
      <c r="N106" s="12">
        <v>109.55745647183362</v>
      </c>
      <c r="O106" s="13">
        <v>171.91694048083463</v>
      </c>
      <c r="P106" s="13">
        <v>29.486880134768363</v>
      </c>
      <c r="Q106" s="13">
        <v>34.974589260355096</v>
      </c>
      <c r="R106" s="14">
        <v>18.867675436530174</v>
      </c>
    </row>
    <row r="107" spans="1:18" ht="12.75">
      <c r="A107" s="18" t="s">
        <v>104</v>
      </c>
      <c r="B107" s="19">
        <f aca="true" t="shared" si="51" ref="B107:G107">SUM(B108,B111)</f>
        <v>0</v>
      </c>
      <c r="C107" s="20">
        <f t="shared" si="51"/>
        <v>0</v>
      </c>
      <c r="D107" s="20">
        <f t="shared" si="51"/>
        <v>0</v>
      </c>
      <c r="E107" s="20">
        <f t="shared" si="51"/>
        <v>0</v>
      </c>
      <c r="F107" s="20">
        <f t="shared" si="51"/>
        <v>0</v>
      </c>
      <c r="G107" s="21">
        <f t="shared" si="51"/>
        <v>0</v>
      </c>
      <c r="H107" s="22">
        <f t="shared" si="35"/>
        <v>0</v>
      </c>
      <c r="I107" s="20">
        <f t="shared" si="43"/>
        <v>0</v>
      </c>
      <c r="J107" s="20">
        <f t="shared" si="44"/>
        <v>0</v>
      </c>
      <c r="K107" s="20">
        <f t="shared" si="45"/>
        <v>0</v>
      </c>
      <c r="L107" s="20">
        <f t="shared" si="46"/>
        <v>0</v>
      </c>
      <c r="M107" s="23">
        <f t="shared" si="47"/>
        <v>0</v>
      </c>
      <c r="N107" s="19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.75">
      <c r="A108" s="18" t="s">
        <v>111</v>
      </c>
      <c r="B108" s="19">
        <f aca="true" t="shared" si="52" ref="B108:G108">SUM(B109:B110)</f>
        <v>0</v>
      </c>
      <c r="C108" s="20">
        <f t="shared" si="52"/>
        <v>0</v>
      </c>
      <c r="D108" s="20">
        <f t="shared" si="52"/>
        <v>0</v>
      </c>
      <c r="E108" s="20">
        <f t="shared" si="52"/>
        <v>0</v>
      </c>
      <c r="F108" s="20">
        <f t="shared" si="52"/>
        <v>0</v>
      </c>
      <c r="G108" s="21">
        <f t="shared" si="52"/>
        <v>0</v>
      </c>
      <c r="H108" s="22">
        <f t="shared" si="35"/>
        <v>0</v>
      </c>
      <c r="I108" s="20">
        <f t="shared" si="43"/>
        <v>0</v>
      </c>
      <c r="J108" s="20">
        <f t="shared" si="44"/>
        <v>0</v>
      </c>
      <c r="K108" s="20">
        <f t="shared" si="45"/>
        <v>0</v>
      </c>
      <c r="L108" s="20">
        <f t="shared" si="46"/>
        <v>0</v>
      </c>
      <c r="M108" s="23">
        <f t="shared" si="47"/>
        <v>0</v>
      </c>
      <c r="N108" s="19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.75">
      <c r="A109" s="18" t="s">
        <v>61</v>
      </c>
      <c r="B109" s="19">
        <v>0</v>
      </c>
      <c r="C109" s="20">
        <v>0</v>
      </c>
      <c r="D109" s="20">
        <v>0</v>
      </c>
      <c r="E109" s="20">
        <v>0</v>
      </c>
      <c r="F109" s="20">
        <v>0</v>
      </c>
      <c r="G109" s="21">
        <v>0</v>
      </c>
      <c r="H109" s="22">
        <f t="shared" si="35"/>
        <v>0</v>
      </c>
      <c r="I109" s="20">
        <f t="shared" si="43"/>
        <v>0</v>
      </c>
      <c r="J109" s="20">
        <f t="shared" si="44"/>
        <v>0</v>
      </c>
      <c r="K109" s="20">
        <f t="shared" si="45"/>
        <v>0</v>
      </c>
      <c r="L109" s="20">
        <f t="shared" si="46"/>
        <v>0</v>
      </c>
      <c r="M109" s="23">
        <f t="shared" si="47"/>
        <v>0</v>
      </c>
      <c r="N109" s="19">
        <v>0</v>
      </c>
      <c r="O109" s="20">
        <v>0</v>
      </c>
      <c r="P109" s="20">
        <v>0</v>
      </c>
      <c r="Q109" s="20">
        <v>0</v>
      </c>
      <c r="R109" s="21">
        <v>0</v>
      </c>
    </row>
    <row r="110" spans="1:18" ht="12.75">
      <c r="A110" s="18" t="s">
        <v>112</v>
      </c>
      <c r="B110" s="19">
        <v>0</v>
      </c>
      <c r="C110" s="20">
        <v>0</v>
      </c>
      <c r="D110" s="20">
        <v>0</v>
      </c>
      <c r="E110" s="20">
        <v>0</v>
      </c>
      <c r="F110" s="20">
        <v>0</v>
      </c>
      <c r="G110" s="21">
        <v>0</v>
      </c>
      <c r="H110" s="22">
        <f t="shared" si="35"/>
        <v>0</v>
      </c>
      <c r="I110" s="20">
        <f t="shared" si="43"/>
        <v>0</v>
      </c>
      <c r="J110" s="20">
        <f t="shared" si="44"/>
        <v>0</v>
      </c>
      <c r="K110" s="20">
        <f t="shared" si="45"/>
        <v>0</v>
      </c>
      <c r="L110" s="20">
        <f t="shared" si="46"/>
        <v>0</v>
      </c>
      <c r="M110" s="23">
        <f t="shared" si="47"/>
        <v>0</v>
      </c>
      <c r="N110" s="19">
        <v>0</v>
      </c>
      <c r="O110" s="20">
        <v>0</v>
      </c>
      <c r="P110" s="20">
        <v>0</v>
      </c>
      <c r="Q110" s="20">
        <v>0</v>
      </c>
      <c r="R110" s="21">
        <v>0</v>
      </c>
    </row>
    <row r="111" spans="1:18" ht="12.75">
      <c r="A111" s="18" t="s">
        <v>63</v>
      </c>
      <c r="B111" s="19">
        <v>0</v>
      </c>
      <c r="C111" s="20">
        <v>0</v>
      </c>
      <c r="D111" s="20">
        <v>0</v>
      </c>
      <c r="E111" s="20">
        <v>0</v>
      </c>
      <c r="F111" s="20">
        <v>0</v>
      </c>
      <c r="G111" s="21">
        <v>0</v>
      </c>
      <c r="H111" s="22">
        <f t="shared" si="35"/>
        <v>0</v>
      </c>
      <c r="I111" s="20">
        <f t="shared" si="43"/>
        <v>0</v>
      </c>
      <c r="J111" s="20">
        <f t="shared" si="44"/>
        <v>0</v>
      </c>
      <c r="K111" s="20">
        <f t="shared" si="45"/>
        <v>0</v>
      </c>
      <c r="L111" s="20">
        <f t="shared" si="46"/>
        <v>0</v>
      </c>
      <c r="M111" s="23">
        <f t="shared" si="47"/>
        <v>0</v>
      </c>
      <c r="N111" s="19">
        <v>0</v>
      </c>
      <c r="O111" s="20">
        <v>0</v>
      </c>
      <c r="P111" s="20">
        <v>0</v>
      </c>
      <c r="Q111" s="20">
        <v>0</v>
      </c>
      <c r="R111" s="21">
        <v>0</v>
      </c>
    </row>
    <row r="112" spans="1:18" ht="12.75">
      <c r="A112" s="18" t="s">
        <v>105</v>
      </c>
      <c r="B112" s="19">
        <f aca="true" t="shared" si="53" ref="B112:G112">SUM(B113:B116,B119:B123)</f>
        <v>1670794.81</v>
      </c>
      <c r="C112" s="20">
        <f t="shared" si="53"/>
        <v>3646728.91</v>
      </c>
      <c r="D112" s="20">
        <f t="shared" si="53"/>
        <v>10102262.89</v>
      </c>
      <c r="E112" s="20">
        <f t="shared" si="53"/>
        <v>12934102.86</v>
      </c>
      <c r="F112" s="20">
        <f t="shared" si="53"/>
        <v>17448456.43</v>
      </c>
      <c r="G112" s="21">
        <f t="shared" si="53"/>
        <v>20899961.12</v>
      </c>
      <c r="H112" s="22">
        <f t="shared" si="35"/>
        <v>40.04458437137082</v>
      </c>
      <c r="I112" s="20">
        <f t="shared" si="43"/>
        <v>92.81758473348307</v>
      </c>
      <c r="J112" s="20">
        <f t="shared" si="44"/>
        <v>243.72064066887128</v>
      </c>
      <c r="K112" s="20">
        <f t="shared" si="45"/>
        <v>230.94591761903231</v>
      </c>
      <c r="L112" s="20">
        <f t="shared" si="46"/>
        <v>295.44715116432553</v>
      </c>
      <c r="M112" s="23">
        <f t="shared" si="47"/>
        <v>306.3047553469386</v>
      </c>
      <c r="N112" s="19">
        <v>118.26312172947195</v>
      </c>
      <c r="O112" s="20">
        <v>177.022590363044</v>
      </c>
      <c r="P112" s="20">
        <v>28.031739035450926</v>
      </c>
      <c r="Q112" s="20">
        <v>34.90271895054342</v>
      </c>
      <c r="R112" s="21">
        <v>19.781146279883288</v>
      </c>
    </row>
    <row r="113" spans="1:18" ht="12.75">
      <c r="A113" s="18" t="s">
        <v>106</v>
      </c>
      <c r="B113" s="19">
        <v>0</v>
      </c>
      <c r="C113" s="20">
        <v>0</v>
      </c>
      <c r="D113" s="20">
        <v>153600</v>
      </c>
      <c r="E113" s="20">
        <v>0</v>
      </c>
      <c r="F113" s="20">
        <v>0</v>
      </c>
      <c r="G113" s="21">
        <v>0</v>
      </c>
      <c r="H113" s="22">
        <f t="shared" si="35"/>
        <v>0</v>
      </c>
      <c r="I113" s="20">
        <f t="shared" si="43"/>
        <v>0</v>
      </c>
      <c r="J113" s="20">
        <f t="shared" si="44"/>
        <v>3.705653952422399</v>
      </c>
      <c r="K113" s="20">
        <f t="shared" si="45"/>
        <v>0</v>
      </c>
      <c r="L113" s="20">
        <f t="shared" si="46"/>
        <v>0</v>
      </c>
      <c r="M113" s="23">
        <f t="shared" si="47"/>
        <v>0</v>
      </c>
      <c r="N113" s="19">
        <v>0</v>
      </c>
      <c r="O113" s="20">
        <v>0</v>
      </c>
      <c r="P113" s="20">
        <v>-100</v>
      </c>
      <c r="Q113" s="20">
        <v>0</v>
      </c>
      <c r="R113" s="21">
        <v>0</v>
      </c>
    </row>
    <row r="114" spans="1:18" ht="12.75">
      <c r="A114" s="18" t="s">
        <v>113</v>
      </c>
      <c r="B114" s="19">
        <v>0</v>
      </c>
      <c r="C114" s="20">
        <v>0</v>
      </c>
      <c r="D114" s="20">
        <v>0</v>
      </c>
      <c r="E114" s="20">
        <v>0</v>
      </c>
      <c r="F114" s="20">
        <v>0</v>
      </c>
      <c r="G114" s="21">
        <v>0</v>
      </c>
      <c r="H114" s="22">
        <f t="shared" si="35"/>
        <v>0</v>
      </c>
      <c r="I114" s="20">
        <f t="shared" si="43"/>
        <v>0</v>
      </c>
      <c r="J114" s="20">
        <f t="shared" si="44"/>
        <v>0</v>
      </c>
      <c r="K114" s="20">
        <f t="shared" si="45"/>
        <v>0</v>
      </c>
      <c r="L114" s="20">
        <f t="shared" si="46"/>
        <v>0</v>
      </c>
      <c r="M114" s="23">
        <f t="shared" si="47"/>
        <v>0</v>
      </c>
      <c r="N114" s="19">
        <v>0</v>
      </c>
      <c r="O114" s="20">
        <v>0</v>
      </c>
      <c r="P114" s="20">
        <v>0</v>
      </c>
      <c r="Q114" s="20">
        <v>0</v>
      </c>
      <c r="R114" s="21">
        <v>0</v>
      </c>
    </row>
    <row r="115" spans="1:18" ht="12.75">
      <c r="A115" s="18" t="s">
        <v>108</v>
      </c>
      <c r="B115" s="19">
        <v>0</v>
      </c>
      <c r="C115" s="20">
        <v>0</v>
      </c>
      <c r="D115" s="20">
        <v>0</v>
      </c>
      <c r="E115" s="20">
        <v>0</v>
      </c>
      <c r="F115" s="20">
        <v>0</v>
      </c>
      <c r="G115" s="21">
        <v>0</v>
      </c>
      <c r="H115" s="22">
        <f t="shared" si="35"/>
        <v>0</v>
      </c>
      <c r="I115" s="20">
        <f t="shared" si="43"/>
        <v>0</v>
      </c>
      <c r="J115" s="20">
        <f t="shared" si="44"/>
        <v>0</v>
      </c>
      <c r="K115" s="20">
        <f t="shared" si="45"/>
        <v>0</v>
      </c>
      <c r="L115" s="20">
        <f t="shared" si="46"/>
        <v>0</v>
      </c>
      <c r="M115" s="23">
        <f t="shared" si="47"/>
        <v>0</v>
      </c>
      <c r="N115" s="19">
        <v>0</v>
      </c>
      <c r="O115" s="20">
        <v>0</v>
      </c>
      <c r="P115" s="20">
        <v>0</v>
      </c>
      <c r="Q115" s="20">
        <v>0</v>
      </c>
      <c r="R115" s="21">
        <v>0</v>
      </c>
    </row>
    <row r="116" spans="1:18" ht="12.75">
      <c r="A116" s="18" t="s">
        <v>114</v>
      </c>
      <c r="B116" s="19">
        <v>1188795.95</v>
      </c>
      <c r="C116" s="20">
        <v>2917798.51</v>
      </c>
      <c r="D116" s="20">
        <f>SUM(D117:D118)</f>
        <v>4513505.69</v>
      </c>
      <c r="E116" s="20">
        <f>SUM(E117:E118)</f>
        <v>6725633.25</v>
      </c>
      <c r="F116" s="20">
        <v>5663583.31</v>
      </c>
      <c r="G116" s="21">
        <v>6391275.05</v>
      </c>
      <c r="H116" s="22">
        <f t="shared" si="35"/>
        <v>28.49233157488616</v>
      </c>
      <c r="I116" s="20">
        <f t="shared" si="43"/>
        <v>74.26464020797083</v>
      </c>
      <c r="J116" s="20">
        <f t="shared" si="44"/>
        <v>108.88991015253573</v>
      </c>
      <c r="K116" s="20">
        <f t="shared" si="45"/>
        <v>120.09008736848135</v>
      </c>
      <c r="L116" s="20">
        <f t="shared" si="46"/>
        <v>95.89900178472813</v>
      </c>
      <c r="M116" s="23">
        <f t="shared" si="47"/>
        <v>93.6689752342105</v>
      </c>
      <c r="N116" s="19">
        <v>145.4414914519182</v>
      </c>
      <c r="O116" s="20">
        <v>54.68873791425713</v>
      </c>
      <c r="P116" s="20">
        <v>49.01129436706218</v>
      </c>
      <c r="Q116" s="20">
        <v>-15.791077219383029</v>
      </c>
      <c r="R116" s="21">
        <v>12.848610149605097</v>
      </c>
    </row>
    <row r="117" spans="1:18" ht="12.75">
      <c r="A117" s="18" t="s">
        <v>61</v>
      </c>
      <c r="B117" s="19">
        <v>0</v>
      </c>
      <c r="C117" s="20">
        <v>0</v>
      </c>
      <c r="D117" s="20">
        <v>3365241.57</v>
      </c>
      <c r="E117" s="20">
        <v>4593880.68</v>
      </c>
      <c r="F117" s="20">
        <v>0</v>
      </c>
      <c r="G117" s="21">
        <v>0</v>
      </c>
      <c r="H117" s="22">
        <f t="shared" si="35"/>
        <v>0</v>
      </c>
      <c r="I117" s="20">
        <f t="shared" si="43"/>
        <v>0</v>
      </c>
      <c r="J117" s="20">
        <f t="shared" si="44"/>
        <v>81.18763492660585</v>
      </c>
      <c r="K117" s="20">
        <f t="shared" si="45"/>
        <v>82.02640728612113</v>
      </c>
      <c r="L117" s="20">
        <f t="shared" si="46"/>
        <v>0</v>
      </c>
      <c r="M117" s="23">
        <f t="shared" si="47"/>
        <v>0</v>
      </c>
      <c r="N117" s="19">
        <v>0</v>
      </c>
      <c r="O117" s="20">
        <v>0</v>
      </c>
      <c r="P117" s="20">
        <v>36.50968539533404</v>
      </c>
      <c r="Q117" s="20">
        <v>-100</v>
      </c>
      <c r="R117" s="21">
        <v>0</v>
      </c>
    </row>
    <row r="118" spans="1:18" ht="12.75">
      <c r="A118" s="18" t="s">
        <v>62</v>
      </c>
      <c r="B118" s="19">
        <v>0</v>
      </c>
      <c r="C118" s="20">
        <v>0</v>
      </c>
      <c r="D118" s="20">
        <v>1148264.12</v>
      </c>
      <c r="E118" s="20">
        <v>2131752.57</v>
      </c>
      <c r="F118" s="20">
        <v>0</v>
      </c>
      <c r="G118" s="21">
        <v>0</v>
      </c>
      <c r="H118" s="22">
        <f t="shared" si="35"/>
        <v>0</v>
      </c>
      <c r="I118" s="20">
        <f t="shared" si="43"/>
        <v>0</v>
      </c>
      <c r="J118" s="20">
        <f t="shared" si="44"/>
        <v>27.702275225929867</v>
      </c>
      <c r="K118" s="20">
        <f t="shared" si="45"/>
        <v>38.06368008236022</v>
      </c>
      <c r="L118" s="20">
        <f t="shared" si="46"/>
        <v>0</v>
      </c>
      <c r="M118" s="23">
        <f t="shared" si="47"/>
        <v>0</v>
      </c>
      <c r="N118" s="19">
        <v>0</v>
      </c>
      <c r="O118" s="20">
        <v>0</v>
      </c>
      <c r="P118" s="20">
        <v>85.65002013648215</v>
      </c>
      <c r="Q118" s="20">
        <v>-100</v>
      </c>
      <c r="R118" s="21">
        <v>0</v>
      </c>
    </row>
    <row r="119" spans="1:18" ht="12.75">
      <c r="A119" s="18" t="s">
        <v>115</v>
      </c>
      <c r="B119" s="19">
        <v>0</v>
      </c>
      <c r="C119" s="20">
        <v>0</v>
      </c>
      <c r="D119" s="20">
        <v>0</v>
      </c>
      <c r="E119" s="20">
        <v>0</v>
      </c>
      <c r="F119" s="20">
        <v>0</v>
      </c>
      <c r="G119" s="21">
        <v>0</v>
      </c>
      <c r="H119" s="22">
        <f t="shared" si="35"/>
        <v>0</v>
      </c>
      <c r="I119" s="20">
        <f t="shared" si="43"/>
        <v>0</v>
      </c>
      <c r="J119" s="20">
        <f t="shared" si="44"/>
        <v>0</v>
      </c>
      <c r="K119" s="20">
        <f t="shared" si="45"/>
        <v>0</v>
      </c>
      <c r="L119" s="20">
        <f t="shared" si="46"/>
        <v>0</v>
      </c>
      <c r="M119" s="23">
        <f t="shared" si="47"/>
        <v>0</v>
      </c>
      <c r="N119" s="19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.75">
      <c r="A120" s="18" t="s">
        <v>116</v>
      </c>
      <c r="B120" s="19">
        <v>0</v>
      </c>
      <c r="C120" s="20">
        <v>0</v>
      </c>
      <c r="D120" s="20">
        <v>0</v>
      </c>
      <c r="E120" s="20">
        <v>0</v>
      </c>
      <c r="F120" s="20">
        <v>0</v>
      </c>
      <c r="G120" s="21">
        <v>0</v>
      </c>
      <c r="H120" s="22">
        <f t="shared" si="35"/>
        <v>0</v>
      </c>
      <c r="I120" s="20">
        <f t="shared" si="43"/>
        <v>0</v>
      </c>
      <c r="J120" s="20">
        <f t="shared" si="44"/>
        <v>0</v>
      </c>
      <c r="K120" s="20">
        <f t="shared" si="45"/>
        <v>0</v>
      </c>
      <c r="L120" s="20">
        <f t="shared" si="46"/>
        <v>0</v>
      </c>
      <c r="M120" s="23">
        <f t="shared" si="47"/>
        <v>0</v>
      </c>
      <c r="N120" s="19">
        <v>0</v>
      </c>
      <c r="O120" s="20">
        <v>0</v>
      </c>
      <c r="P120" s="20">
        <v>0</v>
      </c>
      <c r="Q120" s="20">
        <v>0</v>
      </c>
      <c r="R120" s="21">
        <v>0</v>
      </c>
    </row>
    <row r="121" spans="1:18" ht="12.75">
      <c r="A121" s="18" t="s">
        <v>117</v>
      </c>
      <c r="B121" s="19">
        <v>303898.11</v>
      </c>
      <c r="C121" s="20">
        <v>680956.52</v>
      </c>
      <c r="D121" s="20">
        <v>2739977.52</v>
      </c>
      <c r="E121" s="20">
        <v>5590681.62</v>
      </c>
      <c r="F121" s="20">
        <v>9909674.83</v>
      </c>
      <c r="G121" s="21">
        <v>13115229.41</v>
      </c>
      <c r="H121" s="22">
        <f t="shared" si="35"/>
        <v>7.283643349475767</v>
      </c>
      <c r="I121" s="20">
        <f t="shared" si="43"/>
        <v>17.33189964343079</v>
      </c>
      <c r="J121" s="20">
        <f t="shared" si="44"/>
        <v>66.10292009463882</v>
      </c>
      <c r="K121" s="20">
        <f t="shared" si="45"/>
        <v>99.8248669290974</v>
      </c>
      <c r="L121" s="20">
        <f t="shared" si="46"/>
        <v>167.79622938189732</v>
      </c>
      <c r="M121" s="23">
        <f t="shared" si="47"/>
        <v>192.2136176561951</v>
      </c>
      <c r="N121" s="19">
        <v>124.07395689298627</v>
      </c>
      <c r="O121" s="20">
        <v>302.3718753731883</v>
      </c>
      <c r="P121" s="20">
        <v>104.04114921351618</v>
      </c>
      <c r="Q121" s="20">
        <v>77.25342817858406</v>
      </c>
      <c r="R121" s="21">
        <v>32.347727195807494</v>
      </c>
    </row>
    <row r="122" spans="1:18" ht="12.75">
      <c r="A122" s="18" t="s">
        <v>118</v>
      </c>
      <c r="B122" s="19">
        <v>0</v>
      </c>
      <c r="C122" s="20">
        <v>0</v>
      </c>
      <c r="D122" s="20">
        <v>1893212.7</v>
      </c>
      <c r="E122" s="20">
        <v>562879.34</v>
      </c>
      <c r="F122" s="20">
        <v>1835244.49</v>
      </c>
      <c r="G122" s="21">
        <v>1299836.06</v>
      </c>
      <c r="H122" s="22">
        <f t="shared" si="35"/>
        <v>0</v>
      </c>
      <c r="I122" s="20">
        <f t="shared" si="43"/>
        <v>0</v>
      </c>
      <c r="J122" s="20">
        <f t="shared" si="44"/>
        <v>45.67442138366719</v>
      </c>
      <c r="K122" s="20">
        <f t="shared" si="45"/>
        <v>10.050537489315689</v>
      </c>
      <c r="L122" s="20">
        <f t="shared" si="46"/>
        <v>31.07539961691187</v>
      </c>
      <c r="M122" s="23">
        <f t="shared" si="47"/>
        <v>19.050081675435603</v>
      </c>
      <c r="N122" s="19">
        <v>0</v>
      </c>
      <c r="O122" s="20">
        <v>0</v>
      </c>
      <c r="P122" s="20">
        <v>-70.26856306214299</v>
      </c>
      <c r="Q122" s="20">
        <v>226.0458076148256</v>
      </c>
      <c r="R122" s="21">
        <v>-29.173684101348258</v>
      </c>
    </row>
    <row r="123" spans="1:18" ht="12.75">
      <c r="A123" s="18" t="s">
        <v>119</v>
      </c>
      <c r="B123" s="19">
        <v>178100.75</v>
      </c>
      <c r="C123" s="20">
        <v>47973.88</v>
      </c>
      <c r="D123" s="20">
        <v>801966.98</v>
      </c>
      <c r="E123" s="20">
        <v>54908.65</v>
      </c>
      <c r="F123" s="20">
        <v>39953.8</v>
      </c>
      <c r="G123" s="21">
        <v>93620.6</v>
      </c>
      <c r="H123" s="22">
        <f t="shared" si="35"/>
        <v>4.268609447008888</v>
      </c>
      <c r="I123" s="20">
        <f t="shared" si="43"/>
        <v>1.2210448820814455</v>
      </c>
      <c r="J123" s="20">
        <f t="shared" si="44"/>
        <v>19.347735085607127</v>
      </c>
      <c r="K123" s="20">
        <f t="shared" si="45"/>
        <v>0.980425832137868</v>
      </c>
      <c r="L123" s="20">
        <f t="shared" si="46"/>
        <v>0.6765203807881606</v>
      </c>
      <c r="M123" s="23">
        <f t="shared" si="47"/>
        <v>1.372080781097338</v>
      </c>
      <c r="N123" s="19">
        <v>-73.06362831150346</v>
      </c>
      <c r="O123" s="20">
        <v>1571.6742110498465</v>
      </c>
      <c r="P123" s="20">
        <v>-93.15325301797338</v>
      </c>
      <c r="Q123" s="20">
        <v>-27.235872672156386</v>
      </c>
      <c r="R123" s="21">
        <v>134.32214207409558</v>
      </c>
    </row>
    <row r="124" spans="1:18" ht="12.75">
      <c r="A124" s="18" t="s">
        <v>120</v>
      </c>
      <c r="B124" s="19">
        <v>180072.84</v>
      </c>
      <c r="C124" s="20">
        <v>231902.26</v>
      </c>
      <c r="D124" s="20">
        <v>444392.32</v>
      </c>
      <c r="E124" s="20">
        <v>722431.93</v>
      </c>
      <c r="F124" s="20">
        <v>984395.31</v>
      </c>
      <c r="G124" s="21">
        <v>1010741.26</v>
      </c>
      <c r="H124" s="22">
        <f t="shared" si="35"/>
        <v>4.315875289541004</v>
      </c>
      <c r="I124" s="20">
        <f t="shared" si="43"/>
        <v>5.902442489874089</v>
      </c>
      <c r="J124" s="20">
        <f t="shared" si="44"/>
        <v>10.721120814024475</v>
      </c>
      <c r="K124" s="20">
        <f t="shared" si="45"/>
        <v>12.899441638671066</v>
      </c>
      <c r="L124" s="20">
        <f t="shared" si="46"/>
        <v>16.668339180935966</v>
      </c>
      <c r="M124" s="23">
        <f t="shared" si="47"/>
        <v>14.813178483240948</v>
      </c>
      <c r="N124" s="19">
        <v>28.782474914040346</v>
      </c>
      <c r="O124" s="20">
        <v>91.62914583066159</v>
      </c>
      <c r="P124" s="20">
        <v>62.566250019802325</v>
      </c>
      <c r="Q124" s="20">
        <v>36.26132361010123</v>
      </c>
      <c r="R124" s="21">
        <v>2.676358748600697</v>
      </c>
    </row>
    <row r="125" spans="1:18" ht="12.75">
      <c r="A125" s="11" t="s">
        <v>121</v>
      </c>
      <c r="B125" s="12">
        <f aca="true" t="shared" si="54" ref="B125:G125">SUM(B126:B127)</f>
        <v>0</v>
      </c>
      <c r="C125" s="13">
        <f t="shared" si="54"/>
        <v>0</v>
      </c>
      <c r="D125" s="13">
        <f t="shared" si="54"/>
        <v>0</v>
      </c>
      <c r="E125" s="13">
        <f t="shared" si="54"/>
        <v>0</v>
      </c>
      <c r="F125" s="13">
        <f t="shared" si="54"/>
        <v>0</v>
      </c>
      <c r="G125" s="14">
        <f t="shared" si="54"/>
        <v>0</v>
      </c>
      <c r="H125" s="15">
        <f t="shared" si="35"/>
        <v>0</v>
      </c>
      <c r="I125" s="13">
        <f t="shared" si="43"/>
        <v>0</v>
      </c>
      <c r="J125" s="13">
        <f t="shared" si="44"/>
        <v>0</v>
      </c>
      <c r="K125" s="13">
        <f t="shared" si="45"/>
        <v>0</v>
      </c>
      <c r="L125" s="13">
        <f t="shared" si="46"/>
        <v>0</v>
      </c>
      <c r="M125" s="16">
        <f t="shared" si="47"/>
        <v>0</v>
      </c>
      <c r="N125" s="12">
        <v>0</v>
      </c>
      <c r="O125" s="13">
        <v>0</v>
      </c>
      <c r="P125" s="13">
        <v>0</v>
      </c>
      <c r="Q125" s="13">
        <v>0</v>
      </c>
      <c r="R125" s="14">
        <v>0</v>
      </c>
    </row>
    <row r="126" spans="1:18" ht="12.75">
      <c r="A126" s="18" t="s">
        <v>122</v>
      </c>
      <c r="B126" s="19">
        <v>0</v>
      </c>
      <c r="C126" s="20">
        <v>0</v>
      </c>
      <c r="D126" s="20">
        <v>0</v>
      </c>
      <c r="E126" s="20">
        <v>0</v>
      </c>
      <c r="F126" s="20">
        <v>0</v>
      </c>
      <c r="G126" s="21">
        <v>0</v>
      </c>
      <c r="H126" s="22">
        <f t="shared" si="35"/>
        <v>0</v>
      </c>
      <c r="I126" s="20">
        <f t="shared" si="43"/>
        <v>0</v>
      </c>
      <c r="J126" s="20">
        <f t="shared" si="44"/>
        <v>0</v>
      </c>
      <c r="K126" s="20">
        <f t="shared" si="45"/>
        <v>0</v>
      </c>
      <c r="L126" s="20">
        <f t="shared" si="46"/>
        <v>0</v>
      </c>
      <c r="M126" s="23">
        <f t="shared" si="47"/>
        <v>0</v>
      </c>
      <c r="N126" s="19">
        <v>0</v>
      </c>
      <c r="O126" s="20">
        <v>0</v>
      </c>
      <c r="P126" s="20">
        <v>0</v>
      </c>
      <c r="Q126" s="20">
        <v>0</v>
      </c>
      <c r="R126" s="21">
        <v>0</v>
      </c>
    </row>
    <row r="127" spans="1:18" ht="12.75">
      <c r="A127" s="18" t="s">
        <v>50</v>
      </c>
      <c r="B127" s="19">
        <f aca="true" t="shared" si="55" ref="B127:G127">SUM(B128:B129)</f>
        <v>0</v>
      </c>
      <c r="C127" s="20">
        <f t="shared" si="55"/>
        <v>0</v>
      </c>
      <c r="D127" s="20">
        <f t="shared" si="55"/>
        <v>0</v>
      </c>
      <c r="E127" s="20">
        <f t="shared" si="55"/>
        <v>0</v>
      </c>
      <c r="F127" s="20">
        <f t="shared" si="55"/>
        <v>0</v>
      </c>
      <c r="G127" s="21">
        <f t="shared" si="55"/>
        <v>0</v>
      </c>
      <c r="H127" s="22">
        <f t="shared" si="35"/>
        <v>0</v>
      </c>
      <c r="I127" s="20">
        <f t="shared" si="43"/>
        <v>0</v>
      </c>
      <c r="J127" s="20">
        <f t="shared" si="44"/>
        <v>0</v>
      </c>
      <c r="K127" s="20">
        <f t="shared" si="45"/>
        <v>0</v>
      </c>
      <c r="L127" s="20">
        <f t="shared" si="46"/>
        <v>0</v>
      </c>
      <c r="M127" s="23">
        <f t="shared" si="47"/>
        <v>0</v>
      </c>
      <c r="N127" s="19">
        <v>0</v>
      </c>
      <c r="O127" s="20">
        <v>0</v>
      </c>
      <c r="P127" s="20">
        <v>0</v>
      </c>
      <c r="Q127" s="20">
        <v>0</v>
      </c>
      <c r="R127" s="21">
        <v>0</v>
      </c>
    </row>
    <row r="128" spans="1:18" ht="12.75">
      <c r="A128" s="18" t="s">
        <v>101</v>
      </c>
      <c r="B128" s="19">
        <v>0</v>
      </c>
      <c r="C128" s="20">
        <v>0</v>
      </c>
      <c r="D128" s="20">
        <v>0</v>
      </c>
      <c r="E128" s="20">
        <v>0</v>
      </c>
      <c r="F128" s="20">
        <v>0</v>
      </c>
      <c r="G128" s="21">
        <v>0</v>
      </c>
      <c r="H128" s="22">
        <f t="shared" si="35"/>
        <v>0</v>
      </c>
      <c r="I128" s="20">
        <f t="shared" si="43"/>
        <v>0</v>
      </c>
      <c r="J128" s="20">
        <f t="shared" si="44"/>
        <v>0</v>
      </c>
      <c r="K128" s="20">
        <f t="shared" si="45"/>
        <v>0</v>
      </c>
      <c r="L128" s="20">
        <f t="shared" si="46"/>
        <v>0</v>
      </c>
      <c r="M128" s="23">
        <f t="shared" si="47"/>
        <v>0</v>
      </c>
      <c r="N128" s="19">
        <v>0</v>
      </c>
      <c r="O128" s="20">
        <v>0</v>
      </c>
      <c r="P128" s="20">
        <v>0</v>
      </c>
      <c r="Q128" s="20">
        <v>0</v>
      </c>
      <c r="R128" s="21">
        <v>0</v>
      </c>
    </row>
    <row r="129" spans="1:18" ht="12.75">
      <c r="A129" s="18" t="s">
        <v>102</v>
      </c>
      <c r="B129" s="19">
        <v>0</v>
      </c>
      <c r="C129" s="20">
        <v>0</v>
      </c>
      <c r="D129" s="20">
        <v>0</v>
      </c>
      <c r="E129" s="20">
        <v>0</v>
      </c>
      <c r="F129" s="20">
        <v>0</v>
      </c>
      <c r="G129" s="21">
        <v>0</v>
      </c>
      <c r="H129" s="22">
        <f t="shared" si="35"/>
        <v>0</v>
      </c>
      <c r="I129" s="20">
        <f t="shared" si="43"/>
        <v>0</v>
      </c>
      <c r="J129" s="20">
        <f t="shared" si="44"/>
        <v>0</v>
      </c>
      <c r="K129" s="20">
        <f t="shared" si="45"/>
        <v>0</v>
      </c>
      <c r="L129" s="20">
        <f t="shared" si="46"/>
        <v>0</v>
      </c>
      <c r="M129" s="23">
        <f t="shared" si="47"/>
        <v>0</v>
      </c>
      <c r="N129" s="19">
        <v>0</v>
      </c>
      <c r="O129" s="20">
        <v>0</v>
      </c>
      <c r="P129" s="20">
        <v>0</v>
      </c>
      <c r="Q129" s="20">
        <v>0</v>
      </c>
      <c r="R129" s="21">
        <v>0</v>
      </c>
    </row>
    <row r="130" spans="1:18" ht="12.75">
      <c r="A130" s="24" t="s">
        <v>123</v>
      </c>
      <c r="B130" s="25">
        <f aca="true" t="shared" si="56" ref="B130:G130">SUM(B80,B90)</f>
        <v>4172336.5</v>
      </c>
      <c r="C130" s="26">
        <f t="shared" si="56"/>
        <v>3928920.28</v>
      </c>
      <c r="D130" s="26">
        <f t="shared" si="56"/>
        <v>4145017.370000001</v>
      </c>
      <c r="E130" s="26">
        <f t="shared" si="56"/>
        <v>5600489.93</v>
      </c>
      <c r="F130" s="26">
        <f t="shared" si="56"/>
        <v>5905779.209999997</v>
      </c>
      <c r="G130" s="27">
        <f t="shared" si="56"/>
        <v>6823257.150000002</v>
      </c>
      <c r="H130" s="28">
        <f t="shared" si="35"/>
        <v>100</v>
      </c>
      <c r="I130" s="26">
        <f t="shared" si="43"/>
        <v>100</v>
      </c>
      <c r="J130" s="26">
        <f t="shared" si="44"/>
        <v>100</v>
      </c>
      <c r="K130" s="26">
        <f t="shared" si="45"/>
        <v>100</v>
      </c>
      <c r="L130" s="26">
        <f t="shared" si="46"/>
        <v>100</v>
      </c>
      <c r="M130" s="29">
        <f t="shared" si="47"/>
        <v>100</v>
      </c>
      <c r="N130" s="25">
        <v>-5.834050537390756</v>
      </c>
      <c r="O130" s="26">
        <v>5.5001647933665865</v>
      </c>
      <c r="P130" s="26">
        <v>35.113786748739315</v>
      </c>
      <c r="Q130" s="26">
        <v>5.451117381082328</v>
      </c>
      <c r="R130" s="27">
        <v>15.535256354427846</v>
      </c>
    </row>
  </sheetData>
  <mergeCells count="1">
    <mergeCell ref="A1:R1"/>
  </mergeCells>
  <printOptions horizontalCentered="1"/>
  <pageMargins left="0.9840277777777778" right="0.9840277777777778" top="1.3777777777777778" bottom="0.5909722222222222" header="0.5118055555555556" footer="0.31527777777777777"/>
  <pageSetup fitToHeight="3" fitToWidth="1" horizontalDpi="300" verticalDpi="300" orientation="landscape" paperSize="9"/>
  <headerFooter alignWithMargins="0">
    <oddFooter>&amp;LZałącznik Nr 5&amp;CStrona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50.75390625" style="0" customWidth="1"/>
    <col min="2" max="18" width="10.75390625" style="0" customWidth="1"/>
  </cols>
  <sheetData>
    <row r="1" spans="1:29" ht="24" customHeight="1">
      <c r="A1" s="37" t="s">
        <v>124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32.25" customHeight="1">
      <c r="A2" s="4" t="s">
        <v>125</v>
      </c>
      <c r="B2" s="5" t="s">
        <v>126</v>
      </c>
      <c r="C2" s="6" t="s">
        <v>127</v>
      </c>
      <c r="D2" s="6" t="s">
        <v>128</v>
      </c>
      <c r="E2" s="6" t="s">
        <v>129</v>
      </c>
      <c r="F2" s="6" t="s">
        <v>130</v>
      </c>
      <c r="G2" s="7" t="s">
        <v>131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9" t="s">
        <v>13</v>
      </c>
      <c r="N2" s="5" t="s">
        <v>14</v>
      </c>
      <c r="O2" s="6" t="s">
        <v>80</v>
      </c>
      <c r="P2" s="6" t="s">
        <v>81</v>
      </c>
      <c r="Q2" s="6" t="s">
        <v>82</v>
      </c>
      <c r="R2" s="7" t="s">
        <v>83</v>
      </c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12.75">
      <c r="A3" s="11" t="s">
        <v>132</v>
      </c>
      <c r="B3" s="12">
        <f aca="true" t="shared" si="0" ref="B3:G3">SUM(B5,B6,B7,B8)</f>
        <v>13341870.78</v>
      </c>
      <c r="C3" s="13">
        <f t="shared" si="0"/>
        <v>10568662.79</v>
      </c>
      <c r="D3" s="13">
        <f t="shared" si="0"/>
        <v>9981022.7</v>
      </c>
      <c r="E3" s="13">
        <f t="shared" si="0"/>
        <v>10844798.66</v>
      </c>
      <c r="F3" s="13">
        <f t="shared" si="0"/>
        <v>10293279.34</v>
      </c>
      <c r="G3" s="14">
        <f t="shared" si="0"/>
        <v>12261149.5</v>
      </c>
      <c r="H3" s="15">
        <f aca="true" t="shared" si="1" ref="H3:H8">B3/SUM(B$3,B$20,B$29,B$45)*100</f>
        <v>99.08755652161734</v>
      </c>
      <c r="I3" s="13">
        <f aca="true" t="shared" si="2" ref="I3:M8">C3/SUM(C$3,C$20,C$29,C$45)*100</f>
        <v>97.77592591434272</v>
      </c>
      <c r="J3" s="13">
        <f t="shared" si="2"/>
        <v>98.42424037049612</v>
      </c>
      <c r="K3" s="13">
        <f t="shared" si="2"/>
        <v>90.75801346919452</v>
      </c>
      <c r="L3" s="13">
        <f t="shared" si="2"/>
        <v>93.83228196307913</v>
      </c>
      <c r="M3" s="16">
        <f t="shared" si="2"/>
        <v>97.7532227872324</v>
      </c>
      <c r="N3" s="12">
        <v>-20.78575063219133</v>
      </c>
      <c r="O3" s="13">
        <v>-5.560212315185428</v>
      </c>
      <c r="P3" s="13">
        <v>8.654182902519608</v>
      </c>
      <c r="Q3" s="13">
        <v>-5.085565322980374</v>
      </c>
      <c r="R3" s="14">
        <v>19.118009868369125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ht="12.75">
      <c r="A4" s="39" t="s">
        <v>133</v>
      </c>
      <c r="B4" s="40">
        <v>0</v>
      </c>
      <c r="C4" s="41">
        <v>0</v>
      </c>
      <c r="D4" s="41">
        <v>0</v>
      </c>
      <c r="E4" s="41">
        <v>0</v>
      </c>
      <c r="F4" s="41">
        <v>0</v>
      </c>
      <c r="G4" s="42">
        <v>0</v>
      </c>
      <c r="H4" s="43">
        <f t="shared" si="1"/>
        <v>0</v>
      </c>
      <c r="I4" s="41">
        <f t="shared" si="2"/>
        <v>0</v>
      </c>
      <c r="J4" s="41">
        <f t="shared" si="2"/>
        <v>0</v>
      </c>
      <c r="K4" s="41">
        <f t="shared" si="2"/>
        <v>0</v>
      </c>
      <c r="L4" s="41">
        <f t="shared" si="2"/>
        <v>0</v>
      </c>
      <c r="M4" s="44">
        <f t="shared" si="2"/>
        <v>0</v>
      </c>
      <c r="N4" s="40">
        <v>0</v>
      </c>
      <c r="O4" s="41">
        <v>0</v>
      </c>
      <c r="P4" s="41">
        <v>0</v>
      </c>
      <c r="Q4" s="41">
        <v>0</v>
      </c>
      <c r="R4" s="42">
        <v>0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ht="12.75">
      <c r="A5" s="39" t="s">
        <v>134</v>
      </c>
      <c r="B5" s="40">
        <v>13341870.78</v>
      </c>
      <c r="C5" s="41">
        <v>10568662.79</v>
      </c>
      <c r="D5" s="41">
        <v>9981022.7</v>
      </c>
      <c r="E5" s="41">
        <v>10844798.66</v>
      </c>
      <c r="F5" s="41">
        <v>10293279.34</v>
      </c>
      <c r="G5" s="42">
        <v>12261149.5</v>
      </c>
      <c r="H5" s="43">
        <f t="shared" si="1"/>
        <v>99.08755652161734</v>
      </c>
      <c r="I5" s="41">
        <f t="shared" si="2"/>
        <v>97.77592591434272</v>
      </c>
      <c r="J5" s="41">
        <f t="shared" si="2"/>
        <v>98.42424037049612</v>
      </c>
      <c r="K5" s="41">
        <f t="shared" si="2"/>
        <v>90.75801346919452</v>
      </c>
      <c r="L5" s="41">
        <f t="shared" si="2"/>
        <v>93.83228196307913</v>
      </c>
      <c r="M5" s="44">
        <f t="shared" si="2"/>
        <v>97.7532227872324</v>
      </c>
      <c r="N5" s="40">
        <v>-20.78575063219133</v>
      </c>
      <c r="O5" s="41">
        <v>-5.560212315185428</v>
      </c>
      <c r="P5" s="41">
        <v>8.654182902519608</v>
      </c>
      <c r="Q5" s="41">
        <v>-5.085565322980374</v>
      </c>
      <c r="R5" s="42">
        <v>19.118009868369125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ht="21.75">
      <c r="A6" s="39" t="s">
        <v>135</v>
      </c>
      <c r="B6" s="40">
        <v>0</v>
      </c>
      <c r="C6" s="41">
        <v>0</v>
      </c>
      <c r="D6" s="41">
        <v>0</v>
      </c>
      <c r="E6" s="41">
        <v>0</v>
      </c>
      <c r="F6" s="41">
        <v>0</v>
      </c>
      <c r="G6" s="42">
        <v>0</v>
      </c>
      <c r="H6" s="43">
        <f t="shared" si="1"/>
        <v>0</v>
      </c>
      <c r="I6" s="41">
        <f t="shared" si="2"/>
        <v>0</v>
      </c>
      <c r="J6" s="41">
        <f t="shared" si="2"/>
        <v>0</v>
      </c>
      <c r="K6" s="41">
        <f t="shared" si="2"/>
        <v>0</v>
      </c>
      <c r="L6" s="41">
        <f t="shared" si="2"/>
        <v>0</v>
      </c>
      <c r="M6" s="44">
        <f t="shared" si="2"/>
        <v>0</v>
      </c>
      <c r="N6" s="40">
        <v>0</v>
      </c>
      <c r="O6" s="41">
        <v>0</v>
      </c>
      <c r="P6" s="41">
        <v>0</v>
      </c>
      <c r="Q6" s="41">
        <v>0</v>
      </c>
      <c r="R6" s="42">
        <v>0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ht="12.75">
      <c r="A7" s="39" t="s">
        <v>136</v>
      </c>
      <c r="B7" s="40">
        <v>0</v>
      </c>
      <c r="C7" s="41">
        <v>0</v>
      </c>
      <c r="D7" s="41">
        <v>0</v>
      </c>
      <c r="E7" s="41">
        <v>0</v>
      </c>
      <c r="F7" s="41">
        <v>0</v>
      </c>
      <c r="G7" s="42">
        <v>0</v>
      </c>
      <c r="H7" s="43">
        <f t="shared" si="1"/>
        <v>0</v>
      </c>
      <c r="I7" s="41">
        <f t="shared" si="2"/>
        <v>0</v>
      </c>
      <c r="J7" s="41">
        <f t="shared" si="2"/>
        <v>0</v>
      </c>
      <c r="K7" s="41">
        <f t="shared" si="2"/>
        <v>0</v>
      </c>
      <c r="L7" s="41">
        <f t="shared" si="2"/>
        <v>0</v>
      </c>
      <c r="M7" s="44">
        <f t="shared" si="2"/>
        <v>0</v>
      </c>
      <c r="N7" s="40">
        <v>0</v>
      </c>
      <c r="O7" s="41">
        <v>0</v>
      </c>
      <c r="P7" s="41">
        <v>0</v>
      </c>
      <c r="Q7" s="41">
        <v>0</v>
      </c>
      <c r="R7" s="42">
        <v>0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ht="12.75">
      <c r="A8" s="39" t="s">
        <v>137</v>
      </c>
      <c r="B8" s="40">
        <v>0</v>
      </c>
      <c r="C8" s="41">
        <v>0</v>
      </c>
      <c r="D8" s="41">
        <v>0</v>
      </c>
      <c r="E8" s="41">
        <v>0</v>
      </c>
      <c r="F8" s="41">
        <v>0</v>
      </c>
      <c r="G8" s="42">
        <v>0</v>
      </c>
      <c r="H8" s="43">
        <f t="shared" si="1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  <c r="M8" s="44">
        <f t="shared" si="2"/>
        <v>0</v>
      </c>
      <c r="N8" s="40">
        <v>0</v>
      </c>
      <c r="O8" s="41">
        <v>0</v>
      </c>
      <c r="P8" s="41">
        <v>0</v>
      </c>
      <c r="Q8" s="41">
        <v>0</v>
      </c>
      <c r="R8" s="42">
        <v>0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ht="12.75">
      <c r="A9" s="11" t="s">
        <v>138</v>
      </c>
      <c r="B9" s="12">
        <f aca="true" t="shared" si="3" ref="B9:G9">SUM(B10:B13,B15:B18)</f>
        <v>13584603.09</v>
      </c>
      <c r="C9" s="13">
        <f t="shared" si="3"/>
        <v>12891001.82</v>
      </c>
      <c r="D9" s="13">
        <f t="shared" si="3"/>
        <v>13789694.370000001</v>
      </c>
      <c r="E9" s="13">
        <f t="shared" si="3"/>
        <v>13144976.149999999</v>
      </c>
      <c r="F9" s="13">
        <f t="shared" si="3"/>
        <v>14758932.590000002</v>
      </c>
      <c r="G9" s="14">
        <f t="shared" si="3"/>
        <v>12760925.68</v>
      </c>
      <c r="H9" s="15">
        <f>B9/SUM(B$9,B$24,B$37,B$46)</f>
        <v>0.9991110189507745</v>
      </c>
      <c r="I9" s="13">
        <f aca="true" t="shared" si="4" ref="I9:M18">C9/SUM(C$9,C$24,C$37,C$46)</f>
        <v>0.9855322035185898</v>
      </c>
      <c r="J9" s="13">
        <f t="shared" si="4"/>
        <v>0.770458810792091</v>
      </c>
      <c r="K9" s="13">
        <f t="shared" si="4"/>
        <v>0.8411297370996212</v>
      </c>
      <c r="L9" s="13">
        <f t="shared" si="4"/>
        <v>0.8625324245427968</v>
      </c>
      <c r="M9" s="16">
        <f t="shared" si="4"/>
        <v>0.8361211476791909</v>
      </c>
      <c r="N9" s="12">
        <v>-5.105789734192358</v>
      </c>
      <c r="O9" s="13">
        <v>6.971471748655753</v>
      </c>
      <c r="P9" s="13">
        <v>-4.67536264909982</v>
      </c>
      <c r="Q9" s="13">
        <v>12.27812376061254</v>
      </c>
      <c r="R9" s="14">
        <v>-13.537611191162696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ht="12.75">
      <c r="A10" s="39" t="s">
        <v>139</v>
      </c>
      <c r="B10" s="40">
        <v>338214.33</v>
      </c>
      <c r="C10" s="41">
        <v>299729.59</v>
      </c>
      <c r="D10" s="41">
        <v>234981.94</v>
      </c>
      <c r="E10" s="41">
        <v>303578.39</v>
      </c>
      <c r="F10" s="41">
        <v>243786.34</v>
      </c>
      <c r="G10" s="42">
        <v>258109.22</v>
      </c>
      <c r="H10" s="43">
        <f aca="true" t="shared" si="5" ref="H10:H18">B10/SUM(B$9,B$24,B$37,B$46)</f>
        <v>0.024874754281102335</v>
      </c>
      <c r="I10" s="41">
        <f t="shared" si="4"/>
        <v>0.022914678581002906</v>
      </c>
      <c r="J10" s="41">
        <f t="shared" si="4"/>
        <v>0.013128928110537846</v>
      </c>
      <c r="K10" s="41">
        <f t="shared" si="4"/>
        <v>0.019425581945222953</v>
      </c>
      <c r="L10" s="41">
        <f t="shared" si="4"/>
        <v>0.01424721074023244</v>
      </c>
      <c r="M10" s="44">
        <f t="shared" si="4"/>
        <v>0.01691182776741795</v>
      </c>
      <c r="N10" s="40">
        <v>-11.378802311540138</v>
      </c>
      <c r="O10" s="41">
        <v>-21.60202134197028</v>
      </c>
      <c r="P10" s="41">
        <v>29.192222176734095</v>
      </c>
      <c r="Q10" s="41">
        <v>-19.695753047507765</v>
      </c>
      <c r="R10" s="42">
        <v>5.875177419702845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ht="12.75">
      <c r="A11" s="39" t="s">
        <v>140</v>
      </c>
      <c r="B11" s="40">
        <v>2351602.34</v>
      </c>
      <c r="C11" s="41">
        <v>2224401.81</v>
      </c>
      <c r="D11" s="41">
        <v>2253133.87</v>
      </c>
      <c r="E11" s="41">
        <v>2159420.83</v>
      </c>
      <c r="F11" s="41">
        <v>2139836.23</v>
      </c>
      <c r="G11" s="42">
        <v>2094665.8</v>
      </c>
      <c r="H11" s="43">
        <f t="shared" si="5"/>
        <v>0.17295402703476598</v>
      </c>
      <c r="I11" s="41">
        <f t="shared" si="4"/>
        <v>0.17005812643039714</v>
      </c>
      <c r="J11" s="41">
        <f t="shared" si="4"/>
        <v>0.12588726011304496</v>
      </c>
      <c r="K11" s="41">
        <f t="shared" si="4"/>
        <v>0.13817849909338528</v>
      </c>
      <c r="L11" s="41">
        <f t="shared" si="4"/>
        <v>0.12505498756983058</v>
      </c>
      <c r="M11" s="44">
        <f t="shared" si="4"/>
        <v>0.1372466556595721</v>
      </c>
      <c r="N11" s="40">
        <v>-5.409100332839429</v>
      </c>
      <c r="O11" s="41">
        <v>1.291675805640531</v>
      </c>
      <c r="P11" s="41">
        <v>-4.159230893812804</v>
      </c>
      <c r="Q11" s="41">
        <v>-0.9069376254928546</v>
      </c>
      <c r="R11" s="42">
        <v>-2.1109293022859013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ht="12.75">
      <c r="A12" s="39" t="s">
        <v>141</v>
      </c>
      <c r="B12" s="40">
        <v>1506109.88</v>
      </c>
      <c r="C12" s="41">
        <v>1363362.95</v>
      </c>
      <c r="D12" s="41">
        <v>1379965.91</v>
      </c>
      <c r="E12" s="41">
        <v>1747337.35</v>
      </c>
      <c r="F12" s="41">
        <v>1180800.11</v>
      </c>
      <c r="G12" s="42">
        <v>2723687.14</v>
      </c>
      <c r="H12" s="43">
        <f t="shared" si="5"/>
        <v>0.11077033071112193</v>
      </c>
      <c r="I12" s="41">
        <f t="shared" si="4"/>
        <v>0.10423069603671073</v>
      </c>
      <c r="J12" s="41">
        <f t="shared" si="4"/>
        <v>0.07710155609142956</v>
      </c>
      <c r="K12" s="41">
        <f t="shared" si="4"/>
        <v>0.11180981913229635</v>
      </c>
      <c r="L12" s="41">
        <f t="shared" si="4"/>
        <v>0.06900759086526197</v>
      </c>
      <c r="M12" s="44">
        <f t="shared" si="4"/>
        <v>0.17846138082169705</v>
      </c>
      <c r="N12" s="40">
        <v>-9.477856290272788</v>
      </c>
      <c r="O12" s="41">
        <v>1.2177945718709726</v>
      </c>
      <c r="P12" s="41">
        <v>26.621776475623243</v>
      </c>
      <c r="Q12" s="41">
        <v>-32.42288845940367</v>
      </c>
      <c r="R12" s="42">
        <v>130.66453982630472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ht="12.75">
      <c r="A13" s="39" t="s">
        <v>142</v>
      </c>
      <c r="B13" s="40">
        <v>192355.17</v>
      </c>
      <c r="C13" s="41">
        <v>6594.9</v>
      </c>
      <c r="D13" s="41">
        <v>104002.75</v>
      </c>
      <c r="E13" s="41">
        <v>228729.42</v>
      </c>
      <c r="F13" s="41">
        <v>211431.27</v>
      </c>
      <c r="G13" s="42">
        <v>178055.82</v>
      </c>
      <c r="H13" s="43">
        <f t="shared" si="5"/>
        <v>0.014147205378464204</v>
      </c>
      <c r="I13" s="41">
        <f t="shared" si="4"/>
        <v>0.0005041878373565188</v>
      </c>
      <c r="J13" s="41">
        <f t="shared" si="4"/>
        <v>0.005810849242491742</v>
      </c>
      <c r="K13" s="41">
        <f t="shared" si="4"/>
        <v>0.014636094787554932</v>
      </c>
      <c r="L13" s="41">
        <f t="shared" si="4"/>
        <v>0.012356335719076733</v>
      </c>
      <c r="M13" s="44">
        <f t="shared" si="4"/>
        <v>0.011666570302395134</v>
      </c>
      <c r="N13" s="40">
        <v>-96.57149844217861</v>
      </c>
      <c r="O13" s="41">
        <v>1477.0178471242932</v>
      </c>
      <c r="P13" s="41">
        <v>119.92631925598123</v>
      </c>
      <c r="Q13" s="41">
        <v>-7.562713183113927</v>
      </c>
      <c r="R13" s="42">
        <v>-15.785484332568206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ht="12.75">
      <c r="A14" s="39" t="s">
        <v>143</v>
      </c>
      <c r="B14" s="40">
        <v>0</v>
      </c>
      <c r="C14" s="41">
        <v>0</v>
      </c>
      <c r="D14" s="41">
        <v>0</v>
      </c>
      <c r="E14" s="41">
        <v>0</v>
      </c>
      <c r="F14" s="41">
        <v>0</v>
      </c>
      <c r="G14" s="42">
        <v>0</v>
      </c>
      <c r="H14" s="43">
        <f t="shared" si="5"/>
        <v>0</v>
      </c>
      <c r="I14" s="41">
        <f t="shared" si="4"/>
        <v>0</v>
      </c>
      <c r="J14" s="41">
        <f t="shared" si="4"/>
        <v>0</v>
      </c>
      <c r="K14" s="41">
        <f t="shared" si="4"/>
        <v>0</v>
      </c>
      <c r="L14" s="41">
        <f t="shared" si="4"/>
        <v>0</v>
      </c>
      <c r="M14" s="44">
        <f t="shared" si="4"/>
        <v>0</v>
      </c>
      <c r="N14" s="40">
        <v>0</v>
      </c>
      <c r="O14" s="41">
        <v>0</v>
      </c>
      <c r="P14" s="41">
        <v>0</v>
      </c>
      <c r="Q14" s="41">
        <v>0</v>
      </c>
      <c r="R14" s="42">
        <v>0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ht="12.75">
      <c r="A15" s="39" t="s">
        <v>144</v>
      </c>
      <c r="B15" s="40">
        <v>7552282.34</v>
      </c>
      <c r="C15" s="41">
        <v>7316391.34</v>
      </c>
      <c r="D15" s="41">
        <v>7870949</v>
      </c>
      <c r="E15" s="41">
        <v>7116485.21</v>
      </c>
      <c r="F15" s="41">
        <v>9117385.06</v>
      </c>
      <c r="G15" s="42">
        <v>6229919.44</v>
      </c>
      <c r="H15" s="43">
        <f t="shared" si="5"/>
        <v>0.5554500528378219</v>
      </c>
      <c r="I15" s="41">
        <f t="shared" si="4"/>
        <v>0.5593466962302025</v>
      </c>
      <c r="J15" s="41">
        <f t="shared" si="4"/>
        <v>0.4397662372806597</v>
      </c>
      <c r="K15" s="41">
        <f t="shared" si="4"/>
        <v>0.45537452981690224</v>
      </c>
      <c r="L15" s="41">
        <f t="shared" si="4"/>
        <v>0.5328325875422996</v>
      </c>
      <c r="M15" s="44">
        <f t="shared" si="4"/>
        <v>0.408196671835934</v>
      </c>
      <c r="N15" s="40">
        <v>-3.123439900420884</v>
      </c>
      <c r="O15" s="41">
        <v>7.579660986258838</v>
      </c>
      <c r="P15" s="41">
        <v>-9.585423434963179</v>
      </c>
      <c r="Q15" s="41">
        <v>28.11640565469538</v>
      </c>
      <c r="R15" s="42">
        <v>-31.66988781320595</v>
      </c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ht="12.75">
      <c r="A16" s="39" t="s">
        <v>145</v>
      </c>
      <c r="B16" s="40">
        <v>1615791.99</v>
      </c>
      <c r="C16" s="41">
        <v>1655606.83</v>
      </c>
      <c r="D16" s="41">
        <v>1757369.14</v>
      </c>
      <c r="E16" s="41">
        <v>1557317.25</v>
      </c>
      <c r="F16" s="41">
        <v>1832637.92</v>
      </c>
      <c r="G16" s="42">
        <v>1241552.66</v>
      </c>
      <c r="H16" s="43">
        <f t="shared" si="5"/>
        <v>0.11883715489117022</v>
      </c>
      <c r="I16" s="41">
        <f t="shared" si="4"/>
        <v>0.12657308331140452</v>
      </c>
      <c r="J16" s="41">
        <f t="shared" si="4"/>
        <v>0.09818785691673887</v>
      </c>
      <c r="K16" s="41">
        <f t="shared" si="4"/>
        <v>0.09965068282556035</v>
      </c>
      <c r="L16" s="41">
        <f t="shared" si="4"/>
        <v>0.10710189363678554</v>
      </c>
      <c r="M16" s="44">
        <f t="shared" si="4"/>
        <v>0.08134899152420676</v>
      </c>
      <c r="N16" s="40">
        <v>2.4641067814675877</v>
      </c>
      <c r="O16" s="41">
        <v>6.1465263464756195</v>
      </c>
      <c r="P16" s="41">
        <v>-11.383600943396555</v>
      </c>
      <c r="Q16" s="41">
        <v>17.67916395968772</v>
      </c>
      <c r="R16" s="42">
        <v>-32.2532483667041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t="12.75">
      <c r="A17" s="39" t="s">
        <v>146</v>
      </c>
      <c r="B17" s="40">
        <v>28247.04</v>
      </c>
      <c r="C17" s="41">
        <v>24914.4</v>
      </c>
      <c r="D17" s="41">
        <v>189291.76</v>
      </c>
      <c r="E17" s="41">
        <v>32107.7</v>
      </c>
      <c r="F17" s="41">
        <v>33055.66</v>
      </c>
      <c r="G17" s="42">
        <v>34935.6</v>
      </c>
      <c r="H17" s="43">
        <f t="shared" si="5"/>
        <v>0.002077493816327856</v>
      </c>
      <c r="I17" s="41">
        <f t="shared" si="4"/>
        <v>0.0019047350915154517</v>
      </c>
      <c r="J17" s="41">
        <f t="shared" si="4"/>
        <v>0.010576123037188233</v>
      </c>
      <c r="K17" s="41">
        <f t="shared" si="4"/>
        <v>0.0020545294986992818</v>
      </c>
      <c r="L17" s="41">
        <f t="shared" si="4"/>
        <v>0.0019318184693099371</v>
      </c>
      <c r="M17" s="44">
        <f t="shared" si="4"/>
        <v>0.0022890497679680195</v>
      </c>
      <c r="N17" s="40">
        <v>-11.798191952147905</v>
      </c>
      <c r="O17" s="41">
        <v>659.768487300517</v>
      </c>
      <c r="P17" s="41">
        <v>-83.03798326984756</v>
      </c>
      <c r="Q17" s="41">
        <v>2.952438200182519</v>
      </c>
      <c r="R17" s="42">
        <v>5.687195475752095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2.75">
      <c r="A18" s="39" t="s">
        <v>147</v>
      </c>
      <c r="B18" s="40">
        <v>0</v>
      </c>
      <c r="C18" s="41">
        <v>0</v>
      </c>
      <c r="D18" s="41">
        <v>0</v>
      </c>
      <c r="E18" s="41">
        <v>0</v>
      </c>
      <c r="F18" s="41">
        <v>0</v>
      </c>
      <c r="G18" s="42">
        <v>0</v>
      </c>
      <c r="H18" s="43">
        <f t="shared" si="5"/>
        <v>0</v>
      </c>
      <c r="I18" s="41">
        <f t="shared" si="4"/>
        <v>0</v>
      </c>
      <c r="J18" s="41">
        <f t="shared" si="4"/>
        <v>0</v>
      </c>
      <c r="K18" s="41">
        <f t="shared" si="4"/>
        <v>0</v>
      </c>
      <c r="L18" s="41">
        <f t="shared" si="4"/>
        <v>0</v>
      </c>
      <c r="M18" s="44">
        <f t="shared" si="4"/>
        <v>0</v>
      </c>
      <c r="N18" s="40">
        <v>0</v>
      </c>
      <c r="O18" s="41">
        <v>0</v>
      </c>
      <c r="P18" s="41">
        <v>0</v>
      </c>
      <c r="Q18" s="41">
        <v>0</v>
      </c>
      <c r="R18" s="42">
        <v>0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2.75">
      <c r="A19" s="11" t="s">
        <v>148</v>
      </c>
      <c r="B19" s="12">
        <f aca="true" t="shared" si="6" ref="B19:G19">B3-B9</f>
        <v>-242732.31000000052</v>
      </c>
      <c r="C19" s="13">
        <f t="shared" si="6"/>
        <v>-2322339.030000001</v>
      </c>
      <c r="D19" s="13">
        <f t="shared" si="6"/>
        <v>-3808671.670000002</v>
      </c>
      <c r="E19" s="13">
        <f t="shared" si="6"/>
        <v>-2300177.4899999984</v>
      </c>
      <c r="F19" s="13">
        <f t="shared" si="6"/>
        <v>-4465653.250000002</v>
      </c>
      <c r="G19" s="14">
        <f t="shared" si="6"/>
        <v>-499776.1799999997</v>
      </c>
      <c r="H19" s="15">
        <f aca="true" t="shared" si="7" ref="H19:M19">B19/B$50*100</f>
        <v>183.9418051344832</v>
      </c>
      <c r="I19" s="13">
        <f t="shared" si="7"/>
        <v>102.25254254865797</v>
      </c>
      <c r="J19" s="13">
        <f t="shared" si="7"/>
        <v>49.098462465705914</v>
      </c>
      <c r="K19" s="13">
        <f t="shared" si="7"/>
        <v>62.52815663488597</v>
      </c>
      <c r="L19" s="13">
        <f t="shared" si="7"/>
        <v>72.71520039468435</v>
      </c>
      <c r="M19" s="16">
        <f t="shared" si="7"/>
        <v>18.380262867056494</v>
      </c>
      <c r="N19" s="12">
        <v>856.7490335341075</v>
      </c>
      <c r="O19" s="13">
        <v>64.00153555529737</v>
      </c>
      <c r="P19" s="13">
        <v>-39.60683174351969</v>
      </c>
      <c r="Q19" s="13">
        <v>94.14385495964501</v>
      </c>
      <c r="R19" s="14">
        <v>-88.80844185562322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ht="12.75">
      <c r="A20" s="11" t="s">
        <v>149</v>
      </c>
      <c r="B20" s="12">
        <f>SUM(B21:B23)</f>
        <v>109698.61</v>
      </c>
      <c r="C20" s="13">
        <v>233019.66</v>
      </c>
      <c r="D20" s="13">
        <f>SUM(D21:D23)</f>
        <v>155585.26</v>
      </c>
      <c r="E20" s="13">
        <f>SUM(E21:E23)</f>
        <v>1103445.28</v>
      </c>
      <c r="F20" s="13">
        <f>SUM(F21:F23)</f>
        <v>670950.17</v>
      </c>
      <c r="G20" s="14">
        <f>SUM(G21:G23)</f>
        <v>281420.98</v>
      </c>
      <c r="H20" s="15">
        <f>B20/SUM(B$3,B$20,B$29,B$45)*100</f>
        <v>0.814710875105467</v>
      </c>
      <c r="I20" s="13">
        <f aca="true" t="shared" si="8" ref="I20:M23">C20/SUM(C$3,C$20,C$29,C$45)*100</f>
        <v>2.1557801081801125</v>
      </c>
      <c r="J20" s="13">
        <f t="shared" si="8"/>
        <v>1.5342476907046947</v>
      </c>
      <c r="K20" s="13">
        <f t="shared" si="8"/>
        <v>9.23451921280382</v>
      </c>
      <c r="L20" s="13">
        <f t="shared" si="8"/>
        <v>6.116300107582223</v>
      </c>
      <c r="M20" s="16">
        <f t="shared" si="8"/>
        <v>2.24365649851519</v>
      </c>
      <c r="N20" s="12">
        <v>112.41806072109756</v>
      </c>
      <c r="O20" s="13">
        <v>-33.23084412705777</v>
      </c>
      <c r="P20" s="13">
        <v>609.2222489456906</v>
      </c>
      <c r="Q20" s="13">
        <v>-39.19497575810918</v>
      </c>
      <c r="R20" s="14">
        <v>-58.056351636366685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ht="12.75">
      <c r="A21" s="39" t="s">
        <v>150</v>
      </c>
      <c r="B21" s="40">
        <v>0</v>
      </c>
      <c r="C21" s="41">
        <v>0</v>
      </c>
      <c r="D21" s="41">
        <v>0</v>
      </c>
      <c r="E21" s="41">
        <v>0</v>
      </c>
      <c r="F21" s="41">
        <v>0</v>
      </c>
      <c r="G21" s="42">
        <v>0</v>
      </c>
      <c r="H21" s="43">
        <f>B21/SUM(B$3,B$20,B$29,B$45)*100</f>
        <v>0</v>
      </c>
      <c r="I21" s="41">
        <f t="shared" si="8"/>
        <v>0</v>
      </c>
      <c r="J21" s="41">
        <f t="shared" si="8"/>
        <v>0</v>
      </c>
      <c r="K21" s="41">
        <f t="shared" si="8"/>
        <v>0</v>
      </c>
      <c r="L21" s="41">
        <f t="shared" si="8"/>
        <v>0</v>
      </c>
      <c r="M21" s="44">
        <f t="shared" si="8"/>
        <v>0</v>
      </c>
      <c r="N21" s="40">
        <v>0</v>
      </c>
      <c r="O21" s="41">
        <v>0</v>
      </c>
      <c r="P21" s="41">
        <v>0</v>
      </c>
      <c r="Q21" s="41">
        <v>0</v>
      </c>
      <c r="R21" s="42">
        <v>0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ht="12.75">
      <c r="A22" s="39" t="s">
        <v>151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2">
        <v>0</v>
      </c>
      <c r="H22" s="43">
        <f>B22/SUM(B$3,B$20,B$29,B$45)*100</f>
        <v>0</v>
      </c>
      <c r="I22" s="41">
        <f t="shared" si="8"/>
        <v>0</v>
      </c>
      <c r="J22" s="41">
        <f t="shared" si="8"/>
        <v>0</v>
      </c>
      <c r="K22" s="41">
        <f t="shared" si="8"/>
        <v>0</v>
      </c>
      <c r="L22" s="41">
        <f t="shared" si="8"/>
        <v>0</v>
      </c>
      <c r="M22" s="44">
        <f t="shared" si="8"/>
        <v>0</v>
      </c>
      <c r="N22" s="40">
        <v>0</v>
      </c>
      <c r="O22" s="41">
        <v>0</v>
      </c>
      <c r="P22" s="41">
        <v>0</v>
      </c>
      <c r="Q22" s="41">
        <v>0</v>
      </c>
      <c r="R22" s="42">
        <v>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ht="12.75">
      <c r="A23" s="39" t="s">
        <v>152</v>
      </c>
      <c r="B23" s="40">
        <v>109698.61</v>
      </c>
      <c r="C23" s="41">
        <v>233091.66</v>
      </c>
      <c r="D23" s="41">
        <v>155585.26</v>
      </c>
      <c r="E23" s="41">
        <v>1103445.28</v>
      </c>
      <c r="F23" s="41">
        <v>670950.17</v>
      </c>
      <c r="G23" s="42">
        <v>281420.98</v>
      </c>
      <c r="H23" s="43">
        <f>B23/SUM(B$3,B$20,B$29,B$45)*100</f>
        <v>0.814710875105467</v>
      </c>
      <c r="I23" s="41">
        <f t="shared" si="8"/>
        <v>2.1564462157857496</v>
      </c>
      <c r="J23" s="41">
        <f t="shared" si="8"/>
        <v>1.5342476907046947</v>
      </c>
      <c r="K23" s="41">
        <f t="shared" si="8"/>
        <v>9.23451921280382</v>
      </c>
      <c r="L23" s="41">
        <f t="shared" si="8"/>
        <v>6.116300107582223</v>
      </c>
      <c r="M23" s="44">
        <f t="shared" si="8"/>
        <v>2.24365649851519</v>
      </c>
      <c r="N23" s="40">
        <v>112.4836950987802</v>
      </c>
      <c r="O23" s="41">
        <v>-33.251468542460934</v>
      </c>
      <c r="P23" s="41">
        <v>609.2222489456906</v>
      </c>
      <c r="Q23" s="41">
        <v>-39.19497575810918</v>
      </c>
      <c r="R23" s="42">
        <v>-58.056351636366685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ht="12.75">
      <c r="A24" s="11" t="s">
        <v>153</v>
      </c>
      <c r="B24" s="12">
        <f aca="true" t="shared" si="9" ref="B24:G24">SUM(B25:B27)</f>
        <v>0</v>
      </c>
      <c r="C24" s="13">
        <f t="shared" si="9"/>
        <v>47722.65</v>
      </c>
      <c r="D24" s="13">
        <f t="shared" si="9"/>
        <v>2190168.59</v>
      </c>
      <c r="E24" s="13">
        <f t="shared" si="9"/>
        <v>730385.75</v>
      </c>
      <c r="F24" s="13">
        <f t="shared" si="9"/>
        <v>694924.55</v>
      </c>
      <c r="G24" s="14">
        <f t="shared" si="9"/>
        <v>822257.4500000001</v>
      </c>
      <c r="H24" s="15">
        <f>B24/SUM(B$9,B$24,B$37,B$46)</f>
        <v>0</v>
      </c>
      <c r="I24" s="13">
        <f aca="true" t="shared" si="10" ref="I24:M27">C24/SUM(C$9,C$24,C$37,C$46)</f>
        <v>0.0036484525461223175</v>
      </c>
      <c r="J24" s="13">
        <f t="shared" si="10"/>
        <v>0.12236925939103249</v>
      </c>
      <c r="K24" s="13">
        <f t="shared" si="10"/>
        <v>0.0467364236243829</v>
      </c>
      <c r="L24" s="13">
        <f t="shared" si="10"/>
        <v>0.04061235142383776</v>
      </c>
      <c r="M24" s="16">
        <f t="shared" si="10"/>
        <v>0.05387593815856821</v>
      </c>
      <c r="N24" s="12">
        <v>0</v>
      </c>
      <c r="O24" s="13">
        <v>4489.369177947997</v>
      </c>
      <c r="P24" s="13">
        <v>-66.65161972759365</v>
      </c>
      <c r="Q24" s="13">
        <v>-4.855133058113463</v>
      </c>
      <c r="R24" s="14">
        <v>18.323269770797403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ht="12.75">
      <c r="A25" s="39" t="s">
        <v>154</v>
      </c>
      <c r="B25" s="40">
        <v>0</v>
      </c>
      <c r="C25" s="41">
        <v>0</v>
      </c>
      <c r="D25" s="41">
        <v>0</v>
      </c>
      <c r="E25" s="41">
        <v>0</v>
      </c>
      <c r="F25" s="41">
        <v>0</v>
      </c>
      <c r="G25" s="42">
        <v>0</v>
      </c>
      <c r="H25" s="43">
        <f>B25/SUM(B$9,B$24,B$37,B$46)</f>
        <v>0</v>
      </c>
      <c r="I25" s="41">
        <f t="shared" si="10"/>
        <v>0</v>
      </c>
      <c r="J25" s="41">
        <f t="shared" si="10"/>
        <v>0</v>
      </c>
      <c r="K25" s="41">
        <f t="shared" si="10"/>
        <v>0</v>
      </c>
      <c r="L25" s="41">
        <f t="shared" si="10"/>
        <v>0</v>
      </c>
      <c r="M25" s="44">
        <f t="shared" si="10"/>
        <v>0</v>
      </c>
      <c r="N25" s="40">
        <v>0</v>
      </c>
      <c r="O25" s="41">
        <v>0</v>
      </c>
      <c r="P25" s="41">
        <v>0</v>
      </c>
      <c r="Q25" s="41">
        <v>0</v>
      </c>
      <c r="R25" s="42">
        <v>0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12.75">
      <c r="A26" s="39" t="s">
        <v>155</v>
      </c>
      <c r="B26" s="40">
        <v>0</v>
      </c>
      <c r="C26" s="41">
        <v>0</v>
      </c>
      <c r="D26" s="41">
        <v>0</v>
      </c>
      <c r="E26" s="41">
        <v>0</v>
      </c>
      <c r="F26" s="41">
        <v>0</v>
      </c>
      <c r="G26" s="42">
        <v>0</v>
      </c>
      <c r="H26" s="43">
        <f>B26/SUM(B$9,B$24,B$37,B$46)</f>
        <v>0</v>
      </c>
      <c r="I26" s="41">
        <f t="shared" si="10"/>
        <v>0</v>
      </c>
      <c r="J26" s="41">
        <f t="shared" si="10"/>
        <v>0</v>
      </c>
      <c r="K26" s="41">
        <f t="shared" si="10"/>
        <v>0</v>
      </c>
      <c r="L26" s="41">
        <f t="shared" si="10"/>
        <v>0</v>
      </c>
      <c r="M26" s="44">
        <f t="shared" si="10"/>
        <v>0</v>
      </c>
      <c r="N26" s="40">
        <v>0</v>
      </c>
      <c r="O26" s="41">
        <v>0</v>
      </c>
      <c r="P26" s="41">
        <v>0</v>
      </c>
      <c r="Q26" s="41">
        <v>0</v>
      </c>
      <c r="R26" s="42">
        <v>0</v>
      </c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ht="12.75">
      <c r="A27" s="39" t="s">
        <v>156</v>
      </c>
      <c r="B27" s="40">
        <v>0</v>
      </c>
      <c r="C27" s="41">
        <v>47722.65</v>
      </c>
      <c r="D27" s="41">
        <v>2190168.59</v>
      </c>
      <c r="E27" s="41">
        <v>730385.75</v>
      </c>
      <c r="F27" s="41">
        <v>694924.55</v>
      </c>
      <c r="G27" s="42">
        <v>822257.45</v>
      </c>
      <c r="H27" s="43">
        <f>B27/SUM(B$9,B$24,B$37,B$46)</f>
        <v>0</v>
      </c>
      <c r="I27" s="41">
        <f t="shared" si="10"/>
        <v>0.0036484525461223175</v>
      </c>
      <c r="J27" s="41">
        <f t="shared" si="10"/>
        <v>0.12236925939103249</v>
      </c>
      <c r="K27" s="41">
        <f t="shared" si="10"/>
        <v>0.0467364236243829</v>
      </c>
      <c r="L27" s="41">
        <f t="shared" si="10"/>
        <v>0.04061235142383776</v>
      </c>
      <c r="M27" s="44">
        <f t="shared" si="10"/>
        <v>0.05387593815856821</v>
      </c>
      <c r="N27" s="40">
        <v>0</v>
      </c>
      <c r="O27" s="41">
        <v>4489.369177947997</v>
      </c>
      <c r="P27" s="41">
        <v>-66.65161972759365</v>
      </c>
      <c r="Q27" s="41">
        <v>-4.855133058113463</v>
      </c>
      <c r="R27" s="42">
        <v>18.323269770797403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ht="12.75">
      <c r="A28" s="11" t="s">
        <v>157</v>
      </c>
      <c r="B28" s="12">
        <f aca="true" t="shared" si="11" ref="B28:G28">B19+B20-B24</f>
        <v>-133033.70000000054</v>
      </c>
      <c r="C28" s="13">
        <f t="shared" si="11"/>
        <v>-2137042.0200000014</v>
      </c>
      <c r="D28" s="13">
        <f t="shared" si="11"/>
        <v>-5843255.000000002</v>
      </c>
      <c r="E28" s="13">
        <f t="shared" si="11"/>
        <v>-1927117.9599999983</v>
      </c>
      <c r="F28" s="13">
        <f t="shared" si="11"/>
        <v>-4489627.630000002</v>
      </c>
      <c r="G28" s="14">
        <f t="shared" si="11"/>
        <v>-1040612.6499999998</v>
      </c>
      <c r="H28" s="15">
        <f aca="true" t="shared" si="12" ref="H28:M28">B28/B$50*100</f>
        <v>100.81253262789507</v>
      </c>
      <c r="I28" s="13">
        <f t="shared" si="12"/>
        <v>94.09391878425262</v>
      </c>
      <c r="J28" s="13">
        <f t="shared" si="12"/>
        <v>75.32674411261297</v>
      </c>
      <c r="K28" s="13">
        <f t="shared" si="12"/>
        <v>52.38688500372286</v>
      </c>
      <c r="L28" s="13">
        <f t="shared" si="12"/>
        <v>73.10558042386334</v>
      </c>
      <c r="M28" s="16">
        <f t="shared" si="12"/>
        <v>38.27059955075142</v>
      </c>
      <c r="N28" s="12">
        <v>1506.3914782495133</v>
      </c>
      <c r="O28" s="13">
        <v>173.42723939513348</v>
      </c>
      <c r="P28" s="13">
        <v>-67.0197867455725</v>
      </c>
      <c r="Q28" s="13">
        <v>132.97108548560277</v>
      </c>
      <c r="R28" s="14">
        <v>-76.8218494770801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ht="12.75">
      <c r="A29" s="11" t="s">
        <v>158</v>
      </c>
      <c r="B29" s="12">
        <f aca="true" t="shared" si="13" ref="B29:G29">SUM(B30,B32,B34:B36)</f>
        <v>13159.43</v>
      </c>
      <c r="C29" s="13">
        <f t="shared" si="13"/>
        <v>7381.9400000000005</v>
      </c>
      <c r="D29" s="13">
        <f t="shared" si="13"/>
        <v>4209.65</v>
      </c>
      <c r="E29" s="13">
        <f t="shared" si="13"/>
        <v>892.28</v>
      </c>
      <c r="F29" s="13">
        <f t="shared" si="13"/>
        <v>5640.4800000000005</v>
      </c>
      <c r="G29" s="14">
        <f t="shared" si="13"/>
        <v>391.43</v>
      </c>
      <c r="H29" s="15">
        <f>B29/SUM(B$3,B$20,B$29,B$45)*100</f>
        <v>0.09773260327718952</v>
      </c>
      <c r="I29" s="13">
        <f aca="true" t="shared" si="14" ref="I29:M36">C29/SUM(C$3,C$20,C$29,C$45)*100</f>
        <v>0.06829397747717554</v>
      </c>
      <c r="J29" s="13">
        <f t="shared" si="14"/>
        <v>0.04151193879918327</v>
      </c>
      <c r="K29" s="13">
        <f t="shared" si="14"/>
        <v>0.007467318001668912</v>
      </c>
      <c r="L29" s="13">
        <f t="shared" si="14"/>
        <v>0.05141792933865026</v>
      </c>
      <c r="M29" s="16">
        <f t="shared" si="14"/>
        <v>0.0031207142524121725</v>
      </c>
      <c r="N29" s="12">
        <v>-43.903801304463805</v>
      </c>
      <c r="O29" s="13">
        <v>-42.973662749900434</v>
      </c>
      <c r="P29" s="13">
        <v>-78.80393856971483</v>
      </c>
      <c r="Q29" s="13">
        <v>532.1423768323845</v>
      </c>
      <c r="R29" s="14">
        <v>-93.0603423822086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ht="12.75">
      <c r="A30" s="39" t="s">
        <v>159</v>
      </c>
      <c r="B30" s="40">
        <v>0</v>
      </c>
      <c r="C30" s="41">
        <v>0</v>
      </c>
      <c r="D30" s="41">
        <v>0</v>
      </c>
      <c r="E30" s="41">
        <v>0</v>
      </c>
      <c r="F30" s="41">
        <v>0</v>
      </c>
      <c r="G30" s="42">
        <v>0</v>
      </c>
      <c r="H30" s="43">
        <f aca="true" t="shared" si="15" ref="H30:H36">B30/SUM(B$3,B$20,B$29,B$45)*100</f>
        <v>0</v>
      </c>
      <c r="I30" s="41">
        <f t="shared" si="14"/>
        <v>0</v>
      </c>
      <c r="J30" s="41">
        <f t="shared" si="14"/>
        <v>0</v>
      </c>
      <c r="K30" s="41">
        <f t="shared" si="14"/>
        <v>0</v>
      </c>
      <c r="L30" s="41">
        <f t="shared" si="14"/>
        <v>0</v>
      </c>
      <c r="M30" s="44">
        <f t="shared" si="14"/>
        <v>0</v>
      </c>
      <c r="N30" s="40">
        <v>0</v>
      </c>
      <c r="O30" s="41">
        <v>0</v>
      </c>
      <c r="P30" s="41">
        <v>0</v>
      </c>
      <c r="Q30" s="41">
        <v>0</v>
      </c>
      <c r="R30" s="42">
        <v>0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ht="12.75">
      <c r="A31" s="39" t="s">
        <v>133</v>
      </c>
      <c r="B31" s="40">
        <v>0</v>
      </c>
      <c r="C31" s="41">
        <v>0</v>
      </c>
      <c r="D31" s="41">
        <v>0</v>
      </c>
      <c r="E31" s="41">
        <v>0</v>
      </c>
      <c r="F31" s="41">
        <v>0</v>
      </c>
      <c r="G31" s="42">
        <v>0</v>
      </c>
      <c r="H31" s="43">
        <f t="shared" si="15"/>
        <v>0</v>
      </c>
      <c r="I31" s="41">
        <f t="shared" si="14"/>
        <v>0</v>
      </c>
      <c r="J31" s="41">
        <f t="shared" si="14"/>
        <v>0</v>
      </c>
      <c r="K31" s="41">
        <f t="shared" si="14"/>
        <v>0</v>
      </c>
      <c r="L31" s="41">
        <f t="shared" si="14"/>
        <v>0</v>
      </c>
      <c r="M31" s="44">
        <f t="shared" si="14"/>
        <v>0</v>
      </c>
      <c r="N31" s="40">
        <v>0</v>
      </c>
      <c r="O31" s="41">
        <v>0</v>
      </c>
      <c r="P31" s="41">
        <v>0</v>
      </c>
      <c r="Q31" s="41">
        <v>0</v>
      </c>
      <c r="R31" s="42">
        <v>0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ht="12.75">
      <c r="A32" s="39" t="s">
        <v>160</v>
      </c>
      <c r="B32" s="40">
        <v>13159.43</v>
      </c>
      <c r="C32" s="41">
        <v>7381.94</v>
      </c>
      <c r="D32" s="41">
        <v>4209.65</v>
      </c>
      <c r="E32" s="41">
        <v>892.28</v>
      </c>
      <c r="F32" s="41">
        <v>5640.48</v>
      </c>
      <c r="G32" s="42">
        <v>391.43</v>
      </c>
      <c r="H32" s="43">
        <f t="shared" si="15"/>
        <v>0.09773260327718952</v>
      </c>
      <c r="I32" s="41">
        <f t="shared" si="14"/>
        <v>0.06829397747717554</v>
      </c>
      <c r="J32" s="41">
        <f t="shared" si="14"/>
        <v>0.04151193879918327</v>
      </c>
      <c r="K32" s="41">
        <f t="shared" si="14"/>
        <v>0.007467318001668912</v>
      </c>
      <c r="L32" s="41">
        <f t="shared" si="14"/>
        <v>0.05141792933865026</v>
      </c>
      <c r="M32" s="44">
        <f t="shared" si="14"/>
        <v>0.0031207142524121725</v>
      </c>
      <c r="N32" s="40">
        <v>-43.903801304463805</v>
      </c>
      <c r="O32" s="41">
        <v>-42.973662749900434</v>
      </c>
      <c r="P32" s="41">
        <v>-78.80393856971483</v>
      </c>
      <c r="Q32" s="41">
        <v>532.1423768323845</v>
      </c>
      <c r="R32" s="42">
        <v>-93.0603423822086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ht="12.75">
      <c r="A33" s="39" t="s">
        <v>161</v>
      </c>
      <c r="B33" s="40">
        <v>0</v>
      </c>
      <c r="C33" s="41">
        <v>0</v>
      </c>
      <c r="D33" s="41">
        <v>0</v>
      </c>
      <c r="E33" s="41">
        <v>0</v>
      </c>
      <c r="F33" s="41">
        <v>0</v>
      </c>
      <c r="G33" s="42">
        <v>0</v>
      </c>
      <c r="H33" s="43">
        <f t="shared" si="15"/>
        <v>0</v>
      </c>
      <c r="I33" s="41">
        <f t="shared" si="14"/>
        <v>0</v>
      </c>
      <c r="J33" s="41">
        <f t="shared" si="14"/>
        <v>0</v>
      </c>
      <c r="K33" s="41">
        <f t="shared" si="14"/>
        <v>0</v>
      </c>
      <c r="L33" s="41">
        <f t="shared" si="14"/>
        <v>0</v>
      </c>
      <c r="M33" s="44">
        <f t="shared" si="14"/>
        <v>0</v>
      </c>
      <c r="N33" s="40">
        <v>0</v>
      </c>
      <c r="O33" s="41">
        <v>0</v>
      </c>
      <c r="P33" s="41">
        <v>0</v>
      </c>
      <c r="Q33" s="41">
        <v>0</v>
      </c>
      <c r="R33" s="42">
        <v>0</v>
      </c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ht="12.75">
      <c r="A34" s="39" t="s">
        <v>162</v>
      </c>
      <c r="B34" s="40">
        <v>0</v>
      </c>
      <c r="C34" s="41">
        <v>0</v>
      </c>
      <c r="D34" s="41">
        <v>0</v>
      </c>
      <c r="E34" s="41">
        <v>0</v>
      </c>
      <c r="F34" s="41">
        <v>0</v>
      </c>
      <c r="G34" s="42">
        <v>0</v>
      </c>
      <c r="H34" s="43">
        <f t="shared" si="15"/>
        <v>0</v>
      </c>
      <c r="I34" s="41">
        <f t="shared" si="14"/>
        <v>0</v>
      </c>
      <c r="J34" s="41">
        <f t="shared" si="14"/>
        <v>0</v>
      </c>
      <c r="K34" s="41">
        <f t="shared" si="14"/>
        <v>0</v>
      </c>
      <c r="L34" s="41">
        <f t="shared" si="14"/>
        <v>0</v>
      </c>
      <c r="M34" s="44">
        <f t="shared" si="14"/>
        <v>0</v>
      </c>
      <c r="N34" s="40">
        <v>0</v>
      </c>
      <c r="O34" s="41">
        <v>0</v>
      </c>
      <c r="P34" s="41">
        <v>0</v>
      </c>
      <c r="Q34" s="41">
        <v>0</v>
      </c>
      <c r="R34" s="42">
        <v>0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ht="12.75">
      <c r="A35" s="39" t="s">
        <v>163</v>
      </c>
      <c r="B35" s="40">
        <v>0</v>
      </c>
      <c r="C35" s="41">
        <v>0</v>
      </c>
      <c r="D35" s="41">
        <v>0</v>
      </c>
      <c r="E35" s="41">
        <v>0</v>
      </c>
      <c r="F35" s="41">
        <v>0</v>
      </c>
      <c r="G35" s="42">
        <v>0</v>
      </c>
      <c r="H35" s="43">
        <f t="shared" si="15"/>
        <v>0</v>
      </c>
      <c r="I35" s="41">
        <f t="shared" si="14"/>
        <v>0</v>
      </c>
      <c r="J35" s="41">
        <f t="shared" si="14"/>
        <v>0</v>
      </c>
      <c r="K35" s="41">
        <f t="shared" si="14"/>
        <v>0</v>
      </c>
      <c r="L35" s="41">
        <f t="shared" si="14"/>
        <v>0</v>
      </c>
      <c r="M35" s="44">
        <f t="shared" si="14"/>
        <v>0</v>
      </c>
      <c r="N35" s="40">
        <v>0</v>
      </c>
      <c r="O35" s="41">
        <v>0</v>
      </c>
      <c r="P35" s="41">
        <v>0</v>
      </c>
      <c r="Q35" s="41">
        <v>0</v>
      </c>
      <c r="R35" s="42">
        <v>0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ht="12.75">
      <c r="A36" s="39" t="s">
        <v>164</v>
      </c>
      <c r="B36" s="40">
        <v>0</v>
      </c>
      <c r="C36" s="41">
        <v>0</v>
      </c>
      <c r="D36" s="41">
        <v>0</v>
      </c>
      <c r="E36" s="41">
        <v>0</v>
      </c>
      <c r="F36" s="41">
        <v>0</v>
      </c>
      <c r="G36" s="42">
        <v>0</v>
      </c>
      <c r="H36" s="43">
        <f t="shared" si="15"/>
        <v>0</v>
      </c>
      <c r="I36" s="41">
        <f t="shared" si="14"/>
        <v>0</v>
      </c>
      <c r="J36" s="41">
        <f t="shared" si="14"/>
        <v>0</v>
      </c>
      <c r="K36" s="41">
        <f t="shared" si="14"/>
        <v>0</v>
      </c>
      <c r="L36" s="41">
        <f t="shared" si="14"/>
        <v>0</v>
      </c>
      <c r="M36" s="44">
        <f t="shared" si="14"/>
        <v>0</v>
      </c>
      <c r="N36" s="40">
        <v>0</v>
      </c>
      <c r="O36" s="41">
        <v>0</v>
      </c>
      <c r="P36" s="41">
        <v>0</v>
      </c>
      <c r="Q36" s="41">
        <v>0</v>
      </c>
      <c r="R36" s="42">
        <v>0</v>
      </c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ht="12.75">
      <c r="A37" s="11" t="s">
        <v>165</v>
      </c>
      <c r="B37" s="12">
        <f aca="true" t="shared" si="16" ref="B37:G37">SUM(B38,B40:B42)</f>
        <v>12087.199999999999</v>
      </c>
      <c r="C37" s="13">
        <f t="shared" si="16"/>
        <v>141519.66</v>
      </c>
      <c r="D37" s="13">
        <f t="shared" si="16"/>
        <v>1918166.34</v>
      </c>
      <c r="E37" s="13">
        <f t="shared" si="16"/>
        <v>1752401.06</v>
      </c>
      <c r="F37" s="13">
        <f t="shared" si="16"/>
        <v>1657305.49</v>
      </c>
      <c r="G37" s="14">
        <f t="shared" si="16"/>
        <v>1678870.36</v>
      </c>
      <c r="H37" s="15">
        <f aca="true" t="shared" si="17" ref="H37:H42">B37/SUM(B$9,B$24,B$37,B$46)</f>
        <v>0.0008889810492256201</v>
      </c>
      <c r="I37" s="13">
        <f aca="true" t="shared" si="18" ref="I37:M42">C37/SUM(C$9,C$24,C$37,C$46)</f>
        <v>0.01081934393528785</v>
      </c>
      <c r="J37" s="13">
        <f t="shared" si="18"/>
        <v>0.10717192981687654</v>
      </c>
      <c r="K37" s="13">
        <f t="shared" si="18"/>
        <v>0.11213383927599578</v>
      </c>
      <c r="L37" s="13">
        <f t="shared" si="18"/>
        <v>0.09685522403336538</v>
      </c>
      <c r="M37" s="16">
        <f t="shared" si="18"/>
        <v>0.11000291416224098</v>
      </c>
      <c r="N37" s="12">
        <v>1070.822522999537</v>
      </c>
      <c r="O37" s="13">
        <v>1255.406266521556</v>
      </c>
      <c r="P37" s="13">
        <v>-8.641861581201555</v>
      </c>
      <c r="Q37" s="13">
        <v>-5.426587107862173</v>
      </c>
      <c r="R37" s="14">
        <v>1.3012006615630116</v>
      </c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:29" ht="12.75">
      <c r="A38" s="39" t="s">
        <v>166</v>
      </c>
      <c r="B38" s="40">
        <v>9881.06</v>
      </c>
      <c r="C38" s="41">
        <v>141033.66</v>
      </c>
      <c r="D38" s="41">
        <v>1918166.34</v>
      </c>
      <c r="E38" s="41">
        <v>1752401.06</v>
      </c>
      <c r="F38" s="41">
        <v>1657305.49</v>
      </c>
      <c r="G38" s="42">
        <v>1678870.36</v>
      </c>
      <c r="H38" s="43">
        <f t="shared" si="17"/>
        <v>0.0007267253860498134</v>
      </c>
      <c r="I38" s="41">
        <f t="shared" si="18"/>
        <v>0.010782188665464916</v>
      </c>
      <c r="J38" s="41">
        <f t="shared" si="18"/>
        <v>0.10717192981687654</v>
      </c>
      <c r="K38" s="41">
        <f t="shared" si="18"/>
        <v>0.11213383927599578</v>
      </c>
      <c r="L38" s="41">
        <f t="shared" si="18"/>
        <v>0.09685522403336538</v>
      </c>
      <c r="M38" s="44">
        <f t="shared" si="18"/>
        <v>0.11000291416224098</v>
      </c>
      <c r="N38" s="40">
        <v>1327.313061554125</v>
      </c>
      <c r="O38" s="41">
        <v>1260.0769773683814</v>
      </c>
      <c r="P38" s="41">
        <v>-8.641861581201555</v>
      </c>
      <c r="Q38" s="41">
        <v>-5.426587107862173</v>
      </c>
      <c r="R38" s="42">
        <v>1.3012006615630116</v>
      </c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1:29" ht="12.75">
      <c r="A39" s="39" t="s">
        <v>167</v>
      </c>
      <c r="B39" s="40">
        <v>0</v>
      </c>
      <c r="C39" s="41">
        <v>0</v>
      </c>
      <c r="D39" s="41">
        <v>0</v>
      </c>
      <c r="E39" s="41">
        <v>0</v>
      </c>
      <c r="F39" s="41">
        <v>0</v>
      </c>
      <c r="G39" s="42">
        <v>0</v>
      </c>
      <c r="H39" s="43">
        <f t="shared" si="17"/>
        <v>0</v>
      </c>
      <c r="I39" s="41">
        <f t="shared" si="18"/>
        <v>0</v>
      </c>
      <c r="J39" s="41">
        <f t="shared" si="18"/>
        <v>0</v>
      </c>
      <c r="K39" s="41">
        <f t="shared" si="18"/>
        <v>0</v>
      </c>
      <c r="L39" s="41">
        <f t="shared" si="18"/>
        <v>0</v>
      </c>
      <c r="M39" s="44">
        <f t="shared" si="18"/>
        <v>0</v>
      </c>
      <c r="N39" s="40">
        <v>0</v>
      </c>
      <c r="O39" s="41">
        <v>0</v>
      </c>
      <c r="P39" s="41">
        <v>0</v>
      </c>
      <c r="Q39" s="41">
        <v>0</v>
      </c>
      <c r="R39" s="42">
        <v>0</v>
      </c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ht="12.75">
      <c r="A40" s="39" t="s">
        <v>168</v>
      </c>
      <c r="B40" s="40">
        <v>0</v>
      </c>
      <c r="C40" s="41">
        <v>0</v>
      </c>
      <c r="D40" s="41">
        <v>0</v>
      </c>
      <c r="E40" s="41">
        <v>0</v>
      </c>
      <c r="F40" s="41">
        <v>0</v>
      </c>
      <c r="G40" s="42">
        <v>0</v>
      </c>
      <c r="H40" s="43">
        <f t="shared" si="17"/>
        <v>0</v>
      </c>
      <c r="I40" s="41">
        <f t="shared" si="18"/>
        <v>0</v>
      </c>
      <c r="J40" s="41">
        <f t="shared" si="18"/>
        <v>0</v>
      </c>
      <c r="K40" s="41">
        <f t="shared" si="18"/>
        <v>0</v>
      </c>
      <c r="L40" s="41">
        <f t="shared" si="18"/>
        <v>0</v>
      </c>
      <c r="M40" s="44">
        <f t="shared" si="18"/>
        <v>0</v>
      </c>
      <c r="N40" s="40">
        <v>0</v>
      </c>
      <c r="O40" s="41">
        <v>0</v>
      </c>
      <c r="P40" s="41">
        <v>0</v>
      </c>
      <c r="Q40" s="41">
        <v>0</v>
      </c>
      <c r="R40" s="42">
        <v>0</v>
      </c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ht="12.75">
      <c r="A41" s="39" t="s">
        <v>169</v>
      </c>
      <c r="B41" s="40">
        <v>0</v>
      </c>
      <c r="C41" s="41">
        <v>0</v>
      </c>
      <c r="D41" s="41">
        <v>0</v>
      </c>
      <c r="E41" s="41">
        <v>0</v>
      </c>
      <c r="F41" s="41">
        <v>0</v>
      </c>
      <c r="G41" s="42">
        <v>0</v>
      </c>
      <c r="H41" s="43">
        <f t="shared" si="17"/>
        <v>0</v>
      </c>
      <c r="I41" s="41">
        <f t="shared" si="18"/>
        <v>0</v>
      </c>
      <c r="J41" s="41">
        <f t="shared" si="18"/>
        <v>0</v>
      </c>
      <c r="K41" s="41">
        <f t="shared" si="18"/>
        <v>0</v>
      </c>
      <c r="L41" s="41">
        <f t="shared" si="18"/>
        <v>0</v>
      </c>
      <c r="M41" s="44">
        <f t="shared" si="18"/>
        <v>0</v>
      </c>
      <c r="N41" s="40">
        <v>0</v>
      </c>
      <c r="O41" s="41">
        <v>0</v>
      </c>
      <c r="P41" s="41">
        <v>0</v>
      </c>
      <c r="Q41" s="41">
        <v>0</v>
      </c>
      <c r="R41" s="42">
        <v>0</v>
      </c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ht="12.75">
      <c r="A42" s="39" t="s">
        <v>170</v>
      </c>
      <c r="B42" s="40">
        <v>2206.14</v>
      </c>
      <c r="C42" s="41">
        <v>486</v>
      </c>
      <c r="D42" s="41">
        <v>0</v>
      </c>
      <c r="E42" s="41">
        <v>0</v>
      </c>
      <c r="F42" s="41">
        <v>0</v>
      </c>
      <c r="G42" s="42">
        <v>0</v>
      </c>
      <c r="H42" s="43">
        <f t="shared" si="17"/>
        <v>0.0001622556631758066</v>
      </c>
      <c r="I42" s="41">
        <f t="shared" si="18"/>
        <v>3.71552698229341E-05</v>
      </c>
      <c r="J42" s="41">
        <f t="shared" si="18"/>
        <v>0</v>
      </c>
      <c r="K42" s="41">
        <f t="shared" si="18"/>
        <v>0</v>
      </c>
      <c r="L42" s="41">
        <f t="shared" si="18"/>
        <v>0</v>
      </c>
      <c r="M42" s="44">
        <f t="shared" si="18"/>
        <v>0</v>
      </c>
      <c r="N42" s="40">
        <v>-77.97057303706927</v>
      </c>
      <c r="O42" s="41">
        <v>-100</v>
      </c>
      <c r="P42" s="41">
        <v>0</v>
      </c>
      <c r="Q42" s="41">
        <v>0</v>
      </c>
      <c r="R42" s="42">
        <v>0</v>
      </c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ht="12.75">
      <c r="A43" s="11" t="s">
        <v>171</v>
      </c>
      <c r="B43" s="12">
        <f aca="true" t="shared" si="19" ref="B43:G43">B28+B29-B37</f>
        <v>-131961.47000000055</v>
      </c>
      <c r="C43" s="13">
        <f t="shared" si="19"/>
        <v>-2271179.7400000016</v>
      </c>
      <c r="D43" s="13">
        <f t="shared" si="19"/>
        <v>-7757211.690000001</v>
      </c>
      <c r="E43" s="13">
        <f t="shared" si="19"/>
        <v>-3678626.7399999984</v>
      </c>
      <c r="F43" s="13">
        <f t="shared" si="19"/>
        <v>-6141292.6400000015</v>
      </c>
      <c r="G43" s="14">
        <f t="shared" si="19"/>
        <v>-2719091.58</v>
      </c>
      <c r="H43" s="15">
        <f>B43/B$50*100</f>
        <v>100</v>
      </c>
      <c r="I43" s="13">
        <f aca="true" t="shared" si="20" ref="I43:M44">C43/C$50*100</f>
        <v>100</v>
      </c>
      <c r="J43" s="13">
        <f t="shared" si="20"/>
        <v>100</v>
      </c>
      <c r="K43" s="13">
        <f t="shared" si="20"/>
        <v>100</v>
      </c>
      <c r="L43" s="13">
        <f t="shared" si="20"/>
        <v>100</v>
      </c>
      <c r="M43" s="16">
        <f t="shared" si="20"/>
        <v>100</v>
      </c>
      <c r="N43" s="12">
        <v>1621.093088762973</v>
      </c>
      <c r="O43" s="13">
        <v>241.5498805920131</v>
      </c>
      <c r="P43" s="13">
        <v>-52.577976636344715</v>
      </c>
      <c r="Q43" s="13">
        <v>66.94525087913655</v>
      </c>
      <c r="R43" s="14">
        <v>-55.72444207771865</v>
      </c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ht="12.75">
      <c r="A44" s="11" t="s">
        <v>172</v>
      </c>
      <c r="B44" s="12">
        <f aca="true" t="shared" si="21" ref="B44:G44">B45-B46</f>
        <v>0</v>
      </c>
      <c r="C44" s="13">
        <f t="shared" si="21"/>
        <v>0</v>
      </c>
      <c r="D44" s="13">
        <f t="shared" si="21"/>
        <v>0</v>
      </c>
      <c r="E44" s="13">
        <f t="shared" si="21"/>
        <v>0</v>
      </c>
      <c r="F44" s="13">
        <f t="shared" si="21"/>
        <v>0</v>
      </c>
      <c r="G44" s="14">
        <f t="shared" si="21"/>
        <v>0</v>
      </c>
      <c r="H44" s="15">
        <f>B44/B$50*100</f>
        <v>0</v>
      </c>
      <c r="I44" s="13">
        <f t="shared" si="20"/>
        <v>0</v>
      </c>
      <c r="J44" s="13">
        <f t="shared" si="20"/>
        <v>0</v>
      </c>
      <c r="K44" s="13">
        <f t="shared" si="20"/>
        <v>0</v>
      </c>
      <c r="L44" s="13">
        <f t="shared" si="20"/>
        <v>0</v>
      </c>
      <c r="M44" s="16">
        <f t="shared" si="20"/>
        <v>0</v>
      </c>
      <c r="N44" s="12">
        <v>0</v>
      </c>
      <c r="O44" s="13">
        <v>0</v>
      </c>
      <c r="P44" s="13">
        <v>0</v>
      </c>
      <c r="Q44" s="13">
        <v>0</v>
      </c>
      <c r="R44" s="14">
        <v>0</v>
      </c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:29" ht="12.75">
      <c r="A45" s="39" t="s">
        <v>173</v>
      </c>
      <c r="B45" s="40">
        <v>0</v>
      </c>
      <c r="C45" s="41">
        <v>0</v>
      </c>
      <c r="D45" s="41">
        <v>0</v>
      </c>
      <c r="E45" s="41">
        <v>0</v>
      </c>
      <c r="F45" s="41">
        <v>0</v>
      </c>
      <c r="G45" s="42">
        <v>0</v>
      </c>
      <c r="H45" s="43">
        <f aca="true" t="shared" si="22" ref="H45:M45">B45/SUM(B$3,B$20,B$29,B$45)*100</f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4">
        <f t="shared" si="22"/>
        <v>0</v>
      </c>
      <c r="N45" s="40">
        <v>0</v>
      </c>
      <c r="O45" s="41">
        <v>0</v>
      </c>
      <c r="P45" s="41">
        <v>0</v>
      </c>
      <c r="Q45" s="41">
        <v>0</v>
      </c>
      <c r="R45" s="42">
        <v>0</v>
      </c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1:29" ht="12.75">
      <c r="A46" s="39" t="s">
        <v>174</v>
      </c>
      <c r="B46" s="40">
        <v>0</v>
      </c>
      <c r="C46" s="41">
        <v>0</v>
      </c>
      <c r="D46" s="41">
        <v>0</v>
      </c>
      <c r="E46" s="41">
        <v>0</v>
      </c>
      <c r="F46" s="41">
        <v>0</v>
      </c>
      <c r="G46" s="42">
        <v>0</v>
      </c>
      <c r="H46" s="43">
        <f aca="true" t="shared" si="23" ref="H46:M46">B46/SUM(B$9,B$24,B$37,B$46)</f>
        <v>0</v>
      </c>
      <c r="I46" s="41">
        <f t="shared" si="23"/>
        <v>0</v>
      </c>
      <c r="J46" s="41">
        <f t="shared" si="23"/>
        <v>0</v>
      </c>
      <c r="K46" s="41">
        <f t="shared" si="23"/>
        <v>0</v>
      </c>
      <c r="L46" s="41">
        <f t="shared" si="23"/>
        <v>0</v>
      </c>
      <c r="M46" s="44">
        <f t="shared" si="23"/>
        <v>0</v>
      </c>
      <c r="N46" s="40">
        <v>0</v>
      </c>
      <c r="O46" s="41">
        <v>0</v>
      </c>
      <c r="P46" s="41">
        <v>0</v>
      </c>
      <c r="Q46" s="41">
        <v>0</v>
      </c>
      <c r="R46" s="42">
        <v>0</v>
      </c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ht="12.75">
      <c r="A47" s="11" t="s">
        <v>175</v>
      </c>
      <c r="B47" s="12">
        <f aca="true" t="shared" si="24" ref="B47:G47">B43+B44</f>
        <v>-131961.47000000055</v>
      </c>
      <c r="C47" s="13">
        <f t="shared" si="24"/>
        <v>-2271179.7400000016</v>
      </c>
      <c r="D47" s="13">
        <f t="shared" si="24"/>
        <v>-7757211.690000001</v>
      </c>
      <c r="E47" s="13">
        <f t="shared" si="24"/>
        <v>-3678626.7399999984</v>
      </c>
      <c r="F47" s="13">
        <f t="shared" si="24"/>
        <v>-6141292.6400000015</v>
      </c>
      <c r="G47" s="14">
        <f t="shared" si="24"/>
        <v>-2719091.58</v>
      </c>
      <c r="H47" s="15">
        <f aca="true" t="shared" si="25" ref="H47:M47">B47/B$50*100</f>
        <v>100</v>
      </c>
      <c r="I47" s="13">
        <f t="shared" si="25"/>
        <v>100</v>
      </c>
      <c r="J47" s="13">
        <f t="shared" si="25"/>
        <v>100</v>
      </c>
      <c r="K47" s="13">
        <f t="shared" si="25"/>
        <v>100</v>
      </c>
      <c r="L47" s="13">
        <f t="shared" si="25"/>
        <v>100</v>
      </c>
      <c r="M47" s="16">
        <f t="shared" si="25"/>
        <v>100</v>
      </c>
      <c r="N47" s="12">
        <v>1621.093088762973</v>
      </c>
      <c r="O47" s="13">
        <v>241.5498805920131</v>
      </c>
      <c r="P47" s="13">
        <v>-52.577976636344715</v>
      </c>
      <c r="Q47" s="13">
        <v>66.94525087913655</v>
      </c>
      <c r="R47" s="14">
        <v>-55.72444207771865</v>
      </c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ht="12.75">
      <c r="A48" s="11" t="s">
        <v>176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4">
        <v>0</v>
      </c>
      <c r="H48" s="15">
        <v>0</v>
      </c>
      <c r="I48" s="13">
        <v>0</v>
      </c>
      <c r="J48" s="13">
        <v>0</v>
      </c>
      <c r="K48" s="13">
        <v>0</v>
      </c>
      <c r="L48" s="13">
        <v>0</v>
      </c>
      <c r="M48" s="16">
        <v>0</v>
      </c>
      <c r="N48" s="12">
        <v>0</v>
      </c>
      <c r="O48" s="13">
        <v>0</v>
      </c>
      <c r="P48" s="13">
        <v>0</v>
      </c>
      <c r="Q48" s="13">
        <v>0</v>
      </c>
      <c r="R48" s="14">
        <v>0</v>
      </c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ht="21.75">
      <c r="A49" s="11" t="s">
        <v>177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4">
        <v>0</v>
      </c>
      <c r="H49" s="15">
        <v>0</v>
      </c>
      <c r="I49" s="13">
        <v>0</v>
      </c>
      <c r="J49" s="13">
        <v>0</v>
      </c>
      <c r="K49" s="13">
        <v>0</v>
      </c>
      <c r="L49" s="13">
        <v>0</v>
      </c>
      <c r="M49" s="16">
        <v>0</v>
      </c>
      <c r="N49" s="12">
        <v>0</v>
      </c>
      <c r="O49" s="13">
        <v>0</v>
      </c>
      <c r="P49" s="13">
        <v>0</v>
      </c>
      <c r="Q49" s="13">
        <v>0</v>
      </c>
      <c r="R49" s="14">
        <v>0</v>
      </c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</row>
    <row r="50" spans="1:29" ht="12.75">
      <c r="A50" s="24" t="s">
        <v>178</v>
      </c>
      <c r="B50" s="25">
        <f aca="true" t="shared" si="26" ref="B50:G50">B47-B48-B49</f>
        <v>-131961.47000000055</v>
      </c>
      <c r="C50" s="26">
        <f t="shared" si="26"/>
        <v>-2271179.7400000016</v>
      </c>
      <c r="D50" s="26">
        <f t="shared" si="26"/>
        <v>-7757211.690000001</v>
      </c>
      <c r="E50" s="26">
        <f t="shared" si="26"/>
        <v>-3678626.7399999984</v>
      </c>
      <c r="F50" s="26">
        <f t="shared" si="26"/>
        <v>-6141292.6400000015</v>
      </c>
      <c r="G50" s="27">
        <f t="shared" si="26"/>
        <v>-2719091.58</v>
      </c>
      <c r="H50" s="28">
        <f aca="true" t="shared" si="27" ref="H50:M50">B50/B$50*100</f>
        <v>100</v>
      </c>
      <c r="I50" s="26">
        <f t="shared" si="27"/>
        <v>100</v>
      </c>
      <c r="J50" s="26">
        <f t="shared" si="27"/>
        <v>100</v>
      </c>
      <c r="K50" s="26">
        <f t="shared" si="27"/>
        <v>100</v>
      </c>
      <c r="L50" s="26">
        <f t="shared" si="27"/>
        <v>100</v>
      </c>
      <c r="M50" s="29">
        <f t="shared" si="27"/>
        <v>100</v>
      </c>
      <c r="N50" s="25">
        <v>1621.093088762973</v>
      </c>
      <c r="O50" s="26">
        <v>241.5498805920131</v>
      </c>
      <c r="P50" s="26">
        <v>-52.577976636344715</v>
      </c>
      <c r="Q50" s="26">
        <v>66.94525087913655</v>
      </c>
      <c r="R50" s="27">
        <v>-55.72444207771865</v>
      </c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6:29" ht="12.75"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1:29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</row>
    <row r="53" spans="1:29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29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  <row r="57" spans="1:29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</row>
    <row r="58" spans="1:29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</row>
    <row r="59" spans="1:29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</row>
    <row r="60" spans="1:29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</row>
    <row r="61" spans="1:29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</row>
    <row r="62" spans="1:29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</row>
    <row r="63" spans="1:29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</row>
    <row r="64" spans="1:29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</row>
    <row r="69" spans="1:29" ht="12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ht="12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ht="12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</row>
    <row r="76" spans="1:29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</row>
    <row r="78" spans="1:29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</row>
    <row r="79" spans="1:29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</row>
    <row r="80" spans="1:29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</row>
    <row r="81" spans="1:29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</row>
    <row r="82" spans="1:29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</row>
    <row r="83" spans="1:29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</row>
    <row r="84" spans="1:29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</row>
    <row r="85" spans="1:29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</row>
    <row r="86" spans="1:29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</row>
    <row r="87" spans="1:29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</row>
    <row r="88" spans="1:29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</row>
    <row r="89" spans="1:29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</row>
    <row r="90" spans="1:29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</row>
    <row r="91" spans="1:29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</row>
    <row r="92" spans="1:29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</row>
    <row r="93" spans="1:29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</sheetData>
  <mergeCells count="1">
    <mergeCell ref="A1:R1"/>
  </mergeCells>
  <printOptions horizontalCentered="1"/>
  <pageMargins left="0.9840277777777778" right="0.9840277777777778" top="1.3777777777777778" bottom="0.5909722222222222" header="0.5118055555555556" footer="0.31527777777777777"/>
  <pageSetup fitToHeight="3" fitToWidth="1" horizontalDpi="300" verticalDpi="300" orientation="landscape" paperSize="9"/>
  <headerFooter alignWithMargins="0">
    <oddFooter>&amp;LZałącznik Nr 5&amp;CStrona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SheetLayoutView="100" workbookViewId="0" topLeftCell="A28">
      <selection activeCell="A1" sqref="A1"/>
    </sheetView>
  </sheetViews>
  <sheetFormatPr defaultColWidth="9.00390625" defaultRowHeight="12.75"/>
  <cols>
    <col min="1" max="1" width="42.625" style="0" customWidth="1"/>
    <col min="2" max="5" width="10.75390625" style="0" customWidth="1"/>
    <col min="6" max="7" width="11.375" style="0" customWidth="1"/>
    <col min="8" max="18" width="10.75390625" style="0" customWidth="1"/>
  </cols>
  <sheetData>
    <row r="1" spans="1:18" ht="25.5" customHeight="1">
      <c r="A1" s="45" t="s">
        <v>179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32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9" t="s">
        <v>13</v>
      </c>
      <c r="N2" s="5" t="s">
        <v>14</v>
      </c>
      <c r="O2" s="6" t="s">
        <v>80</v>
      </c>
      <c r="P2" s="6" t="s">
        <v>81</v>
      </c>
      <c r="Q2" s="6" t="s">
        <v>82</v>
      </c>
      <c r="R2" s="7" t="s">
        <v>83</v>
      </c>
    </row>
    <row r="3" spans="1:18" ht="12.75">
      <c r="A3" s="11" t="s">
        <v>180</v>
      </c>
      <c r="B3" s="12">
        <v>3264170.79</v>
      </c>
      <c r="C3" s="13">
        <v>3169688.77</v>
      </c>
      <c r="D3" s="13">
        <v>3059927.08</v>
      </c>
      <c r="E3" s="13">
        <v>4100473.81</v>
      </c>
      <c r="F3" s="13">
        <v>4370192.66</v>
      </c>
      <c r="G3" s="14">
        <v>4760306.94</v>
      </c>
      <c r="H3" s="15">
        <v>78.23364174965273</v>
      </c>
      <c r="I3" s="13">
        <v>80.67582297699356</v>
      </c>
      <c r="J3" s="13">
        <v>73.82181561280164</v>
      </c>
      <c r="K3" s="13">
        <v>73.21634109250152</v>
      </c>
      <c r="L3" s="13">
        <v>73.9985784195952</v>
      </c>
      <c r="M3" s="16">
        <v>69.76590263786262</v>
      </c>
      <c r="N3" s="12">
        <v>-2.894518273659327</v>
      </c>
      <c r="O3" s="13">
        <v>-3.462853862462968</v>
      </c>
      <c r="P3" s="13">
        <v>34.00560545383976</v>
      </c>
      <c r="Q3" s="13">
        <v>6.577748389520871</v>
      </c>
      <c r="R3" s="14">
        <v>8.926706677503784</v>
      </c>
    </row>
    <row r="4" spans="1:18" ht="12.75">
      <c r="A4" s="18" t="s">
        <v>181</v>
      </c>
      <c r="B4" s="19">
        <v>500</v>
      </c>
      <c r="C4" s="20">
        <v>0</v>
      </c>
      <c r="D4" s="20">
        <v>0</v>
      </c>
      <c r="E4" s="20">
        <v>0</v>
      </c>
      <c r="F4" s="20">
        <v>0</v>
      </c>
      <c r="G4" s="21">
        <v>0</v>
      </c>
      <c r="H4" s="22">
        <v>0.011983693069818314</v>
      </c>
      <c r="I4" s="20">
        <v>0</v>
      </c>
      <c r="J4" s="20">
        <v>0</v>
      </c>
      <c r="K4" s="20">
        <v>0</v>
      </c>
      <c r="L4" s="20">
        <v>0</v>
      </c>
      <c r="M4" s="23">
        <v>0</v>
      </c>
      <c r="N4" s="19">
        <v>-100</v>
      </c>
      <c r="O4" s="20">
        <v>0</v>
      </c>
      <c r="P4" s="20">
        <v>0</v>
      </c>
      <c r="Q4" s="20">
        <v>0</v>
      </c>
      <c r="R4" s="21">
        <v>0</v>
      </c>
    </row>
    <row r="5" spans="1:18" ht="12.75">
      <c r="A5" s="18" t="s">
        <v>182</v>
      </c>
      <c r="B5" s="19">
        <v>3263670.79</v>
      </c>
      <c r="C5" s="20">
        <v>3169688.77</v>
      </c>
      <c r="D5" s="20">
        <v>3059927.08</v>
      </c>
      <c r="E5" s="20">
        <v>4100473.81</v>
      </c>
      <c r="F5" s="20">
        <v>4370192.66</v>
      </c>
      <c r="G5" s="21">
        <v>4760306.94</v>
      </c>
      <c r="H5" s="22">
        <v>78.22165805658292</v>
      </c>
      <c r="I5" s="20">
        <v>80.67582297699356</v>
      </c>
      <c r="J5" s="20">
        <v>73.82181561280164</v>
      </c>
      <c r="K5" s="20">
        <v>73.21634109250152</v>
      </c>
      <c r="L5" s="20">
        <v>73.9985784195952</v>
      </c>
      <c r="M5" s="23">
        <v>69.76590263786262</v>
      </c>
      <c r="N5" s="19">
        <v>-2.8796415461989664</v>
      </c>
      <c r="O5" s="20">
        <v>-3.462853862462968</v>
      </c>
      <c r="P5" s="20">
        <v>34.00560545383976</v>
      </c>
      <c r="Q5" s="20">
        <v>6.577748389520871</v>
      </c>
      <c r="R5" s="21">
        <v>8.926706677503784</v>
      </c>
    </row>
    <row r="6" spans="1:18" ht="12.75">
      <c r="A6" s="18" t="s">
        <v>183</v>
      </c>
      <c r="B6" s="19">
        <v>0</v>
      </c>
      <c r="C6" s="20">
        <v>0</v>
      </c>
      <c r="D6" s="20">
        <v>0</v>
      </c>
      <c r="E6" s="20">
        <v>0</v>
      </c>
      <c r="F6" s="20">
        <v>0</v>
      </c>
      <c r="G6" s="21">
        <v>0</v>
      </c>
      <c r="H6" s="22">
        <v>0</v>
      </c>
      <c r="I6" s="20">
        <v>0</v>
      </c>
      <c r="J6" s="20">
        <v>0</v>
      </c>
      <c r="K6" s="20">
        <v>0</v>
      </c>
      <c r="L6" s="20">
        <v>0</v>
      </c>
      <c r="M6" s="23">
        <v>0</v>
      </c>
      <c r="N6" s="19">
        <v>0</v>
      </c>
      <c r="O6" s="20">
        <v>0</v>
      </c>
      <c r="P6" s="20">
        <v>0</v>
      </c>
      <c r="Q6" s="20">
        <v>0</v>
      </c>
      <c r="R6" s="21">
        <v>0</v>
      </c>
    </row>
    <row r="7" spans="1:18" ht="12.75">
      <c r="A7" s="18" t="s">
        <v>184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21">
        <v>0</v>
      </c>
      <c r="H7" s="22">
        <v>0</v>
      </c>
      <c r="I7" s="20">
        <v>0</v>
      </c>
      <c r="J7" s="20">
        <v>0</v>
      </c>
      <c r="K7" s="20">
        <v>0</v>
      </c>
      <c r="L7" s="20">
        <v>0</v>
      </c>
      <c r="M7" s="23">
        <v>0</v>
      </c>
      <c r="N7" s="19">
        <v>0</v>
      </c>
      <c r="O7" s="20">
        <v>0</v>
      </c>
      <c r="P7" s="20">
        <v>0</v>
      </c>
      <c r="Q7" s="20">
        <v>0</v>
      </c>
      <c r="R7" s="21">
        <v>0</v>
      </c>
    </row>
    <row r="8" spans="1:18" ht="12.75">
      <c r="A8" s="18" t="s">
        <v>185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  <c r="H8" s="22">
        <v>0</v>
      </c>
      <c r="I8" s="20">
        <v>0</v>
      </c>
      <c r="J8" s="20">
        <v>0</v>
      </c>
      <c r="K8" s="20">
        <v>0</v>
      </c>
      <c r="L8" s="20">
        <v>0</v>
      </c>
      <c r="M8" s="23">
        <v>0</v>
      </c>
      <c r="N8" s="19">
        <v>0</v>
      </c>
      <c r="O8" s="20">
        <v>0</v>
      </c>
      <c r="P8" s="20">
        <v>0</v>
      </c>
      <c r="Q8" s="20">
        <v>0</v>
      </c>
      <c r="R8" s="21">
        <v>0</v>
      </c>
    </row>
    <row r="9" spans="1:18" ht="12.75">
      <c r="A9" s="11" t="s">
        <v>186</v>
      </c>
      <c r="B9" s="12">
        <v>908165.71</v>
      </c>
      <c r="C9" s="13">
        <v>759231.51</v>
      </c>
      <c r="D9" s="13">
        <v>1085090.29</v>
      </c>
      <c r="E9" s="13">
        <v>1500016.12</v>
      </c>
      <c r="F9" s="13">
        <v>1535586.55</v>
      </c>
      <c r="G9" s="14">
        <v>2062950.21</v>
      </c>
      <c r="H9" s="15">
        <v>21.766358250347256</v>
      </c>
      <c r="I9" s="13">
        <v>19.324177023006435</v>
      </c>
      <c r="J9" s="13">
        <v>26.17818438719836</v>
      </c>
      <c r="K9" s="13">
        <v>26.78365890749847</v>
      </c>
      <c r="L9" s="13">
        <v>26.0014215804048</v>
      </c>
      <c r="M9" s="16">
        <v>30.234097362137373</v>
      </c>
      <c r="N9" s="12">
        <v>-16.399452033924508</v>
      </c>
      <c r="O9" s="13">
        <v>42.91955427403165</v>
      </c>
      <c r="P9" s="13">
        <v>38.238829876544195</v>
      </c>
      <c r="Q9" s="13">
        <v>2.371336516036903</v>
      </c>
      <c r="R9" s="14">
        <v>34.34281577941666</v>
      </c>
    </row>
    <row r="10" spans="1:18" ht="12.75">
      <c r="A10" s="18" t="s">
        <v>187</v>
      </c>
      <c r="B10" s="19">
        <v>116806.61</v>
      </c>
      <c r="C10" s="20">
        <v>129250.3</v>
      </c>
      <c r="D10" s="20">
        <v>81396.76</v>
      </c>
      <c r="E10" s="20">
        <v>414042.24</v>
      </c>
      <c r="F10" s="20">
        <v>263658</v>
      </c>
      <c r="G10" s="21">
        <v>303121.41000000003</v>
      </c>
      <c r="H10" s="22">
        <v>2.799549125531941</v>
      </c>
      <c r="I10" s="20">
        <v>3.289715514410997</v>
      </c>
      <c r="J10" s="20">
        <v>1.9637254258357908</v>
      </c>
      <c r="K10" s="20">
        <v>7.392964636577785</v>
      </c>
      <c r="L10" s="20">
        <v>4.4644066536310625</v>
      </c>
      <c r="M10" s="23">
        <v>4.44247378248085</v>
      </c>
      <c r="N10" s="19">
        <v>10.653241284889615</v>
      </c>
      <c r="O10" s="20">
        <v>-37.023929538268</v>
      </c>
      <c r="P10" s="20">
        <v>408.67164737269644</v>
      </c>
      <c r="Q10" s="20">
        <v>-36.32098985842604</v>
      </c>
      <c r="R10" s="21">
        <v>14.967651275516</v>
      </c>
    </row>
    <row r="11" spans="1:18" ht="12.75">
      <c r="A11" s="18" t="s">
        <v>188</v>
      </c>
      <c r="B11" s="19">
        <v>116806.61</v>
      </c>
      <c r="C11" s="20">
        <v>129250.3</v>
      </c>
      <c r="D11" s="20">
        <v>81396.76</v>
      </c>
      <c r="E11" s="20">
        <v>414042.24</v>
      </c>
      <c r="F11" s="20">
        <v>263658</v>
      </c>
      <c r="G11" s="21">
        <v>303121.41000000003</v>
      </c>
      <c r="H11" s="22">
        <v>2.799549125531941</v>
      </c>
      <c r="I11" s="20">
        <v>3.289715514410997</v>
      </c>
      <c r="J11" s="20">
        <v>1.9637254258357908</v>
      </c>
      <c r="K11" s="20">
        <v>7.392964636577785</v>
      </c>
      <c r="L11" s="20">
        <v>4.4644066536310625</v>
      </c>
      <c r="M11" s="23">
        <v>4.44247378248085</v>
      </c>
      <c r="N11" s="19">
        <v>10.653241284889615</v>
      </c>
      <c r="O11" s="20">
        <v>-37.023929538268</v>
      </c>
      <c r="P11" s="20">
        <v>408.67164737269644</v>
      </c>
      <c r="Q11" s="20">
        <v>-36.32098985842604</v>
      </c>
      <c r="R11" s="21">
        <v>14.967651275516</v>
      </c>
    </row>
    <row r="12" spans="1:18" ht="12.75">
      <c r="A12" s="18" t="s">
        <v>189</v>
      </c>
      <c r="B12" s="19">
        <v>0</v>
      </c>
      <c r="C12" s="20">
        <v>0</v>
      </c>
      <c r="D12" s="20">
        <v>0</v>
      </c>
      <c r="E12" s="20">
        <v>0</v>
      </c>
      <c r="F12" s="20">
        <v>0</v>
      </c>
      <c r="G12" s="21">
        <v>0</v>
      </c>
      <c r="H12" s="22">
        <v>0</v>
      </c>
      <c r="I12" s="20">
        <v>0</v>
      </c>
      <c r="J12" s="20">
        <v>0</v>
      </c>
      <c r="K12" s="20">
        <v>0</v>
      </c>
      <c r="L12" s="20">
        <v>0</v>
      </c>
      <c r="M12" s="23">
        <v>0</v>
      </c>
      <c r="N12" s="19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.75">
      <c r="A13" s="18" t="s">
        <v>190</v>
      </c>
      <c r="B13" s="19">
        <v>247477.28</v>
      </c>
      <c r="C13" s="20">
        <v>561366.59</v>
      </c>
      <c r="D13" s="20">
        <v>893007.08</v>
      </c>
      <c r="E13" s="20">
        <v>1041274.7</v>
      </c>
      <c r="F13" s="20">
        <v>1252833.12</v>
      </c>
      <c r="G13" s="21">
        <v>1731222.63</v>
      </c>
      <c r="H13" s="22">
        <v>5.931383530546973</v>
      </c>
      <c r="I13" s="20">
        <v>14.28806262263993</v>
      </c>
      <c r="J13" s="20">
        <v>21.544109476192617</v>
      </c>
      <c r="K13" s="20">
        <v>18.59256445444586</v>
      </c>
      <c r="L13" s="20">
        <v>21.213680285890675</v>
      </c>
      <c r="M13" s="23">
        <v>25.37237849814879</v>
      </c>
      <c r="N13" s="19">
        <v>126.83560688884245</v>
      </c>
      <c r="O13" s="20">
        <v>59.0773472999168</v>
      </c>
      <c r="P13" s="20">
        <v>16.603185273738255</v>
      </c>
      <c r="Q13" s="20">
        <v>20.31725345866947</v>
      </c>
      <c r="R13" s="21">
        <v>38.1846155216586</v>
      </c>
    </row>
    <row r="14" spans="1:18" ht="21.75">
      <c r="A14" s="18" t="s">
        <v>191</v>
      </c>
      <c r="B14" s="19">
        <v>0</v>
      </c>
      <c r="C14" s="20">
        <v>0</v>
      </c>
      <c r="D14" s="20">
        <v>860533.51</v>
      </c>
      <c r="E14" s="20">
        <v>1023000.95</v>
      </c>
      <c r="F14" s="20">
        <v>1085559.5</v>
      </c>
      <c r="G14" s="21">
        <v>1518297.18</v>
      </c>
      <c r="H14" s="22">
        <v>3.3856336851066544</v>
      </c>
      <c r="I14" s="20">
        <v>12.415868870721908</v>
      </c>
      <c r="J14" s="20">
        <v>0</v>
      </c>
      <c r="K14" s="20">
        <v>0</v>
      </c>
      <c r="L14" s="20">
        <v>21.213680285890675</v>
      </c>
      <c r="M14" s="23">
        <v>25.37237849814879</v>
      </c>
      <c r="N14" s="19">
        <v>0</v>
      </c>
      <c r="O14" s="20">
        <v>0</v>
      </c>
      <c r="P14" s="20">
        <v>18.879850477873887</v>
      </c>
      <c r="Q14" s="20">
        <v>6.115199599765772</v>
      </c>
      <c r="R14" s="21">
        <v>39.863101009203085</v>
      </c>
    </row>
    <row r="15" spans="1:18" ht="12.75">
      <c r="A15" s="18" t="s">
        <v>192</v>
      </c>
      <c r="B15" s="19">
        <v>543881.8200000001</v>
      </c>
      <c r="C15" s="20">
        <v>68614.62</v>
      </c>
      <c r="D15" s="20">
        <v>110686.45</v>
      </c>
      <c r="E15" s="20">
        <v>44699.18</v>
      </c>
      <c r="F15" s="20">
        <v>19095.43</v>
      </c>
      <c r="G15" s="21">
        <v>28606.17</v>
      </c>
      <c r="H15" s="22">
        <v>13.035425594268343</v>
      </c>
      <c r="I15" s="20">
        <v>1.7463988859555073</v>
      </c>
      <c r="J15" s="20">
        <v>2.67034948516995</v>
      </c>
      <c r="K15" s="20">
        <v>0.7981298164748238</v>
      </c>
      <c r="L15" s="20">
        <v>0.3233346408830614</v>
      </c>
      <c r="M15" s="23">
        <v>0.41924508150773715</v>
      </c>
      <c r="N15" s="19">
        <v>-87.38427770944797</v>
      </c>
      <c r="O15" s="20">
        <v>61.31613058558075</v>
      </c>
      <c r="P15" s="20">
        <v>-59.61639387657658</v>
      </c>
      <c r="Q15" s="20">
        <v>-57.28013355054835</v>
      </c>
      <c r="R15" s="21">
        <v>49.80636728264301</v>
      </c>
    </row>
    <row r="16" spans="1:18" ht="12.75">
      <c r="A16" s="18" t="s">
        <v>193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21">
        <v>0</v>
      </c>
      <c r="H16" s="22">
        <v>0</v>
      </c>
      <c r="I16" s="20">
        <v>0</v>
      </c>
      <c r="J16" s="20">
        <v>0</v>
      </c>
      <c r="K16" s="20">
        <v>0</v>
      </c>
      <c r="L16" s="20">
        <v>0</v>
      </c>
      <c r="M16" s="23">
        <v>0</v>
      </c>
      <c r="N16" s="19">
        <v>0</v>
      </c>
      <c r="O16" s="20">
        <v>0</v>
      </c>
      <c r="P16" s="20">
        <v>0</v>
      </c>
      <c r="Q16" s="20">
        <v>0</v>
      </c>
      <c r="R16" s="21">
        <v>0</v>
      </c>
    </row>
    <row r="17" spans="1:18" ht="12.75">
      <c r="A17" s="18" t="s">
        <v>194</v>
      </c>
      <c r="B17" s="19">
        <v>543881.8200000001</v>
      </c>
      <c r="C17" s="20">
        <v>68614.62</v>
      </c>
      <c r="D17" s="20">
        <v>110171.35</v>
      </c>
      <c r="E17" s="20">
        <v>44393.58</v>
      </c>
      <c r="F17" s="20">
        <v>18641.03</v>
      </c>
      <c r="G17" s="21">
        <v>27326.32</v>
      </c>
      <c r="H17" s="22">
        <v>13.035425594268343</v>
      </c>
      <c r="I17" s="20">
        <v>1.7463988859555073</v>
      </c>
      <c r="J17" s="20">
        <v>2.6579225167396583</v>
      </c>
      <c r="K17" s="20">
        <v>0.7926731510077011</v>
      </c>
      <c r="L17" s="20">
        <v>0.3156404826044961</v>
      </c>
      <c r="M17" s="23">
        <v>0.4004879106747428</v>
      </c>
      <c r="N17" s="19">
        <v>-87.38427770944797</v>
      </c>
      <c r="O17" s="20">
        <v>60.565415941966904</v>
      </c>
      <c r="P17" s="20">
        <v>-59.704968669259294</v>
      </c>
      <c r="Q17" s="20">
        <v>-58.00962661718204</v>
      </c>
      <c r="R17" s="21">
        <v>46.59232885736465</v>
      </c>
    </row>
    <row r="18" spans="1:18" ht="12.75">
      <c r="A18" s="18" t="s">
        <v>195</v>
      </c>
      <c r="B18" s="19">
        <v>0</v>
      </c>
      <c r="C18" s="20">
        <v>0</v>
      </c>
      <c r="D18" s="20">
        <v>0</v>
      </c>
      <c r="E18" s="20">
        <v>0</v>
      </c>
      <c r="F18" s="20">
        <v>0</v>
      </c>
      <c r="G18" s="21">
        <v>0</v>
      </c>
      <c r="H18" s="22">
        <v>0</v>
      </c>
      <c r="I18" s="20">
        <v>0</v>
      </c>
      <c r="J18" s="20">
        <v>0</v>
      </c>
      <c r="K18" s="20">
        <v>0</v>
      </c>
      <c r="L18" s="20">
        <v>0</v>
      </c>
      <c r="M18" s="23">
        <v>0</v>
      </c>
      <c r="N18" s="19">
        <v>0</v>
      </c>
      <c r="O18" s="20">
        <v>0</v>
      </c>
      <c r="P18" s="20">
        <v>0</v>
      </c>
      <c r="Q18" s="20">
        <v>0</v>
      </c>
      <c r="R18" s="21">
        <v>0</v>
      </c>
    </row>
    <row r="19" spans="1:18" ht="12.75">
      <c r="A19" s="11" t="s">
        <v>78</v>
      </c>
      <c r="B19" s="12">
        <v>4172336.5</v>
      </c>
      <c r="C19" s="13">
        <v>3928920.28</v>
      </c>
      <c r="D19" s="13">
        <v>4145017.37</v>
      </c>
      <c r="E19" s="13">
        <v>5600489.930000001</v>
      </c>
      <c r="F19" s="13">
        <v>5905779.21</v>
      </c>
      <c r="G19" s="14">
        <v>6823257.149999999</v>
      </c>
      <c r="H19" s="15">
        <v>100</v>
      </c>
      <c r="I19" s="13">
        <v>100</v>
      </c>
      <c r="J19" s="13">
        <v>100</v>
      </c>
      <c r="K19" s="13">
        <v>100</v>
      </c>
      <c r="L19" s="13">
        <v>100</v>
      </c>
      <c r="M19" s="16">
        <v>100</v>
      </c>
      <c r="N19" s="12">
        <v>-5.834050537390745</v>
      </c>
      <c r="O19" s="13">
        <v>5.500164793366597</v>
      </c>
      <c r="P19" s="13">
        <v>35.11378674873926</v>
      </c>
      <c r="Q19" s="13">
        <v>5.451117381082396</v>
      </c>
      <c r="R19" s="14">
        <v>15.535256354427776</v>
      </c>
    </row>
    <row r="20" spans="1:18" ht="32.25" customHeight="1">
      <c r="A20" s="46" t="s">
        <v>79</v>
      </c>
      <c r="B20" s="47" t="s">
        <v>2</v>
      </c>
      <c r="C20" s="48" t="s">
        <v>3</v>
      </c>
      <c r="D20" s="48" t="s">
        <v>4</v>
      </c>
      <c r="E20" s="48" t="s">
        <v>5</v>
      </c>
      <c r="F20" s="48" t="s">
        <v>6</v>
      </c>
      <c r="G20" s="49" t="s">
        <v>7</v>
      </c>
      <c r="H20" s="50" t="s">
        <v>8</v>
      </c>
      <c r="I20" s="51" t="s">
        <v>9</v>
      </c>
      <c r="J20" s="51" t="s">
        <v>10</v>
      </c>
      <c r="K20" s="51" t="s">
        <v>11</v>
      </c>
      <c r="L20" s="51" t="s">
        <v>12</v>
      </c>
      <c r="M20" s="52" t="s">
        <v>13</v>
      </c>
      <c r="N20" s="53" t="s">
        <v>14</v>
      </c>
      <c r="O20" s="51" t="s">
        <v>80</v>
      </c>
      <c r="P20" s="51" t="s">
        <v>81</v>
      </c>
      <c r="Q20" s="51" t="s">
        <v>82</v>
      </c>
      <c r="R20" s="54" t="s">
        <v>83</v>
      </c>
    </row>
    <row r="21" spans="1:18" ht="12.75">
      <c r="A21" s="11" t="s">
        <v>196</v>
      </c>
      <c r="B21" s="12">
        <v>2321468.85</v>
      </c>
      <c r="C21" s="13">
        <v>50289.109999999404</v>
      </c>
      <c r="D21" s="13">
        <v>-7357596.58</v>
      </c>
      <c r="E21" s="13">
        <v>-8767349.91</v>
      </c>
      <c r="F21" s="13">
        <v>-13578896.170000002</v>
      </c>
      <c r="G21" s="14">
        <v>-16197480.340000002</v>
      </c>
      <c r="H21" s="15">
        <v>55.63954033908818</v>
      </c>
      <c r="I21" s="13">
        <v>1.2799727766428342</v>
      </c>
      <c r="J21" s="13">
        <v>-177.50460186853215</v>
      </c>
      <c r="K21" s="13">
        <v>-156.54612399240574</v>
      </c>
      <c r="L21" s="13">
        <v>-229.92556421695295</v>
      </c>
      <c r="M21" s="16">
        <v>-237.38633886896673</v>
      </c>
      <c r="N21" s="12">
        <v>-97.83373746324447</v>
      </c>
      <c r="O21" s="13">
        <v>-14730.596127074208</v>
      </c>
      <c r="P21" s="13">
        <v>19.160514098205695</v>
      </c>
      <c r="Q21" s="13">
        <v>54.88028092174094</v>
      </c>
      <c r="R21" s="14">
        <v>19.284219698102305</v>
      </c>
    </row>
    <row r="22" spans="1:18" ht="12.75">
      <c r="A22" s="18" t="s">
        <v>197</v>
      </c>
      <c r="B22" s="19">
        <v>1657583.39</v>
      </c>
      <c r="C22" s="20">
        <v>1657583.39</v>
      </c>
      <c r="D22" s="20">
        <v>2006909.39</v>
      </c>
      <c r="E22" s="20">
        <v>3275782.8</v>
      </c>
      <c r="F22" s="20">
        <v>3779235.18</v>
      </c>
      <c r="G22" s="21">
        <v>3849742.59</v>
      </c>
      <c r="H22" s="22">
        <v>39.72794116677789</v>
      </c>
      <c r="I22" s="20">
        <v>42.18928539827741</v>
      </c>
      <c r="J22" s="20">
        <v>48.41739396619224</v>
      </c>
      <c r="K22" s="20">
        <v>58.491004196841736</v>
      </c>
      <c r="L22" s="20">
        <v>63.992151511536136</v>
      </c>
      <c r="M22" s="23">
        <v>56.42089262310742</v>
      </c>
      <c r="N22" s="19">
        <v>0</v>
      </c>
      <c r="O22" s="20">
        <v>21.074414844371724</v>
      </c>
      <c r="P22" s="20">
        <v>63.225246556846294</v>
      </c>
      <c r="Q22" s="20">
        <v>15.36891823230772</v>
      </c>
      <c r="R22" s="21">
        <v>1.8656528805915613</v>
      </c>
    </row>
    <row r="23" spans="1:18" ht="12.75">
      <c r="A23" s="18" t="s">
        <v>198</v>
      </c>
      <c r="B23" s="19">
        <v>795846.93</v>
      </c>
      <c r="C23" s="20">
        <v>663885.46</v>
      </c>
      <c r="D23" s="20">
        <v>0</v>
      </c>
      <c r="E23" s="20">
        <v>0</v>
      </c>
      <c r="F23" s="20">
        <v>0</v>
      </c>
      <c r="G23" s="21">
        <v>0</v>
      </c>
      <c r="H23" s="22">
        <v>19.074370679354363</v>
      </c>
      <c r="I23" s="20">
        <v>16.897402153448635</v>
      </c>
      <c r="J23" s="20">
        <v>0</v>
      </c>
      <c r="K23" s="20">
        <v>0</v>
      </c>
      <c r="L23" s="20">
        <v>0</v>
      </c>
      <c r="M23" s="23">
        <v>0</v>
      </c>
      <c r="N23" s="19">
        <v>-16.581262680751948</v>
      </c>
      <c r="O23" s="20">
        <v>-100</v>
      </c>
      <c r="P23" s="20">
        <v>0</v>
      </c>
      <c r="Q23" s="20">
        <v>0</v>
      </c>
      <c r="R23" s="21">
        <v>0</v>
      </c>
    </row>
    <row r="24" spans="1:18" ht="12.75">
      <c r="A24" s="18" t="s">
        <v>199</v>
      </c>
      <c r="B24" s="19">
        <v>-131961.47</v>
      </c>
      <c r="C24" s="20">
        <v>-2271179.74</v>
      </c>
      <c r="D24" s="20">
        <v>-7757211.69</v>
      </c>
      <c r="E24" s="20">
        <v>-3678626.74</v>
      </c>
      <c r="F24" s="20">
        <v>-6141292.64</v>
      </c>
      <c r="G24" s="21">
        <v>-2719091.58</v>
      </c>
      <c r="H24" s="22">
        <v>-3.1627715070440745</v>
      </c>
      <c r="I24" s="20">
        <v>-57.806714775083215</v>
      </c>
      <c r="J24" s="20">
        <v>-187.1454567631885</v>
      </c>
      <c r="K24" s="20">
        <v>-65.68401668387607</v>
      </c>
      <c r="L24" s="20">
        <v>-103.98784684671614</v>
      </c>
      <c r="M24" s="23">
        <v>-39.85034595977377</v>
      </c>
      <c r="N24" s="19">
        <v>1621.0930887629547</v>
      </c>
      <c r="O24" s="20">
        <v>241.54988059201338</v>
      </c>
      <c r="P24" s="20">
        <v>-52.5779766363447</v>
      </c>
      <c r="Q24" s="20">
        <v>66.94525087913648</v>
      </c>
      <c r="R24" s="21">
        <v>-55.72444207771867</v>
      </c>
    </row>
    <row r="25" spans="1:18" ht="12.75">
      <c r="A25" s="11" t="s">
        <v>200</v>
      </c>
      <c r="B25" s="12">
        <v>1850867.65</v>
      </c>
      <c r="C25" s="13">
        <v>3878631.17</v>
      </c>
      <c r="D25" s="13">
        <v>11502613.95</v>
      </c>
      <c r="E25" s="13">
        <v>14367839.840000002</v>
      </c>
      <c r="F25" s="13">
        <v>19484675.38</v>
      </c>
      <c r="G25" s="14">
        <v>23020737.490000002</v>
      </c>
      <c r="H25" s="15">
        <v>44.36045966091182</v>
      </c>
      <c r="I25" s="13">
        <v>98.72002722335716</v>
      </c>
      <c r="J25" s="13">
        <v>277.5046018685321</v>
      </c>
      <c r="K25" s="13">
        <v>256.54612399240574</v>
      </c>
      <c r="L25" s="13">
        <v>329.925564216953</v>
      </c>
      <c r="M25" s="16">
        <v>337.38633886896673</v>
      </c>
      <c r="N25" s="12">
        <v>109.55745647183363</v>
      </c>
      <c r="O25" s="13">
        <v>196.56374751404886</v>
      </c>
      <c r="P25" s="13">
        <v>24.90934584481993</v>
      </c>
      <c r="Q25" s="13">
        <v>35.61311649476179</v>
      </c>
      <c r="R25" s="14">
        <v>18.147913891496422</v>
      </c>
    </row>
    <row r="26" spans="1:18" ht="12.75">
      <c r="A26" s="18" t="s">
        <v>201</v>
      </c>
      <c r="B26" s="19">
        <v>0</v>
      </c>
      <c r="C26" s="20">
        <v>0</v>
      </c>
      <c r="D26" s="20">
        <v>649558.74</v>
      </c>
      <c r="E26" s="20">
        <v>404305.05</v>
      </c>
      <c r="F26" s="20">
        <v>897730.03</v>
      </c>
      <c r="G26" s="21">
        <v>1109141.5</v>
      </c>
      <c r="H26" s="22">
        <v>0</v>
      </c>
      <c r="I26" s="20">
        <v>0</v>
      </c>
      <c r="J26" s="20">
        <v>15.670832761793713</v>
      </c>
      <c r="K26" s="20">
        <v>7.2191014545757755</v>
      </c>
      <c r="L26" s="20">
        <v>15.20087355246727</v>
      </c>
      <c r="M26" s="23">
        <v>16.255308507609154</v>
      </c>
      <c r="N26" s="19">
        <v>0</v>
      </c>
      <c r="O26" s="20">
        <v>0</v>
      </c>
      <c r="P26" s="20">
        <v>-37.756968676920586</v>
      </c>
      <c r="Q26" s="20">
        <v>122.0427447047718</v>
      </c>
      <c r="R26" s="21">
        <v>23.549559771326795</v>
      </c>
    </row>
    <row r="27" spans="1:18" ht="12.75">
      <c r="A27" s="18" t="s">
        <v>202</v>
      </c>
      <c r="B27" s="19">
        <v>0</v>
      </c>
      <c r="C27" s="20">
        <v>0</v>
      </c>
      <c r="D27" s="20">
        <v>306400</v>
      </c>
      <c r="E27" s="20">
        <v>307000</v>
      </c>
      <c r="F27" s="20">
        <v>154093.61000000002</v>
      </c>
      <c r="G27" s="21">
        <v>893.61</v>
      </c>
      <c r="H27" s="22">
        <v>0</v>
      </c>
      <c r="I27" s="20">
        <v>0</v>
      </c>
      <c r="J27" s="20">
        <v>7.3920076238426</v>
      </c>
      <c r="K27" s="20">
        <v>5.481663280126636</v>
      </c>
      <c r="L27" s="20">
        <v>2.609200319224261</v>
      </c>
      <c r="M27" s="23">
        <v>0.01309653117792871</v>
      </c>
      <c r="N27" s="19">
        <v>0</v>
      </c>
      <c r="O27" s="20">
        <v>0</v>
      </c>
      <c r="P27" s="20">
        <v>0.19582245430809397</v>
      </c>
      <c r="Q27" s="20">
        <v>-49.80664169381107</v>
      </c>
      <c r="R27" s="21">
        <v>-99.42008627093622</v>
      </c>
    </row>
    <row r="28" spans="1:18" ht="12.75">
      <c r="A28" s="18" t="s">
        <v>203</v>
      </c>
      <c r="B28" s="19">
        <v>0</v>
      </c>
      <c r="C28" s="20">
        <v>0</v>
      </c>
      <c r="D28" s="20">
        <v>460000</v>
      </c>
      <c r="E28" s="20">
        <v>307000</v>
      </c>
      <c r="F28" s="20">
        <v>154093.61000000002</v>
      </c>
      <c r="G28" s="21">
        <v>893.61</v>
      </c>
      <c r="H28" s="22">
        <v>0</v>
      </c>
      <c r="I28" s="20">
        <v>0</v>
      </c>
      <c r="J28" s="20">
        <v>7.3920076238426</v>
      </c>
      <c r="K28" s="20">
        <v>5.481663280126636</v>
      </c>
      <c r="L28" s="20">
        <v>2.609200319224261</v>
      </c>
      <c r="M28" s="23">
        <v>0.01309653117792871</v>
      </c>
      <c r="N28" s="19">
        <v>0</v>
      </c>
      <c r="O28" s="20">
        <v>0</v>
      </c>
      <c r="P28" s="20">
        <v>-33.26086956521739</v>
      </c>
      <c r="Q28" s="20">
        <v>-49.80664169381107</v>
      </c>
      <c r="R28" s="21">
        <v>-99.42008627093622</v>
      </c>
    </row>
    <row r="29" spans="1:18" ht="12.75">
      <c r="A29" s="18" t="s">
        <v>204</v>
      </c>
      <c r="B29" s="19">
        <v>1850867.65</v>
      </c>
      <c r="C29" s="20">
        <v>3878631.17</v>
      </c>
      <c r="D29" s="20">
        <v>10546655.209999999</v>
      </c>
      <c r="E29" s="20">
        <v>13656534.790000001</v>
      </c>
      <c r="F29" s="20">
        <v>18432851.74</v>
      </c>
      <c r="G29" s="21">
        <v>21910702.380000003</v>
      </c>
      <c r="H29" s="22">
        <v>44.36045966091182</v>
      </c>
      <c r="I29" s="20">
        <v>98.72002722335716</v>
      </c>
      <c r="J29" s="20">
        <v>254.4417614828958</v>
      </c>
      <c r="K29" s="20">
        <v>243.8453592577033</v>
      </c>
      <c r="L29" s="20">
        <v>312.11549034526143</v>
      </c>
      <c r="M29" s="23">
        <v>321.11793383017965</v>
      </c>
      <c r="N29" s="19">
        <v>109.55745647183363</v>
      </c>
      <c r="O29" s="20">
        <v>171.91694048083463</v>
      </c>
      <c r="P29" s="20">
        <v>29.486880134768363</v>
      </c>
      <c r="Q29" s="20">
        <v>34.974589260355096</v>
      </c>
      <c r="R29" s="21">
        <v>18.867675436530174</v>
      </c>
    </row>
    <row r="30" spans="1:18" ht="21.75">
      <c r="A30" s="18" t="s">
        <v>205</v>
      </c>
      <c r="B30" s="19">
        <v>1188795.95</v>
      </c>
      <c r="C30" s="20">
        <v>2917798.51</v>
      </c>
      <c r="D30" s="20">
        <v>4513505.69</v>
      </c>
      <c r="E30" s="20">
        <v>6725633.25</v>
      </c>
      <c r="F30" s="20">
        <v>5663583.31</v>
      </c>
      <c r="G30" s="21">
        <v>6391275.05</v>
      </c>
      <c r="H30" s="22">
        <v>28.49233157488616</v>
      </c>
      <c r="I30" s="20">
        <v>74.26464020797083</v>
      </c>
      <c r="J30" s="20">
        <v>108.88991015253575</v>
      </c>
      <c r="K30" s="20">
        <v>120.09008736848132</v>
      </c>
      <c r="L30" s="20">
        <v>95.89900178472813</v>
      </c>
      <c r="M30" s="23">
        <v>93.66897523421054</v>
      </c>
      <c r="N30" s="19">
        <v>145.4414914519182</v>
      </c>
      <c r="O30" s="20">
        <v>54.68873791425717</v>
      </c>
      <c r="P30" s="20">
        <v>49.01129436706215</v>
      </c>
      <c r="Q30" s="20">
        <v>-15.791077219383029</v>
      </c>
      <c r="R30" s="21">
        <v>12.848610149605097</v>
      </c>
    </row>
    <row r="31" spans="1:18" ht="12.75">
      <c r="A31" s="18" t="s">
        <v>61</v>
      </c>
      <c r="B31" s="19">
        <v>0</v>
      </c>
      <c r="C31" s="20">
        <v>0</v>
      </c>
      <c r="D31" s="20">
        <v>3365241.57</v>
      </c>
      <c r="E31" s="20">
        <v>4593880.68</v>
      </c>
      <c r="F31" s="20">
        <v>0</v>
      </c>
      <c r="G31" s="21">
        <v>0</v>
      </c>
      <c r="H31" s="22">
        <v>0</v>
      </c>
      <c r="I31" s="20">
        <v>0</v>
      </c>
      <c r="J31" s="20">
        <v>81.18763492660588</v>
      </c>
      <c r="K31" s="20">
        <v>82.0264072861211</v>
      </c>
      <c r="L31" s="20">
        <v>0</v>
      </c>
      <c r="M31" s="23">
        <v>0</v>
      </c>
      <c r="N31" s="19">
        <v>0</v>
      </c>
      <c r="O31" s="20">
        <v>0</v>
      </c>
      <c r="P31" s="20">
        <v>36.50968539533404</v>
      </c>
      <c r="Q31" s="20">
        <v>-100</v>
      </c>
      <c r="R31" s="21">
        <v>0</v>
      </c>
    </row>
    <row r="32" spans="1:18" ht="12.75">
      <c r="A32" s="18" t="s">
        <v>62</v>
      </c>
      <c r="B32" s="19">
        <v>0</v>
      </c>
      <c r="C32" s="20">
        <v>0</v>
      </c>
      <c r="D32" s="20">
        <v>1148264.12</v>
      </c>
      <c r="E32" s="20">
        <v>2131752.57</v>
      </c>
      <c r="F32" s="20">
        <v>0</v>
      </c>
      <c r="G32" s="21">
        <v>0</v>
      </c>
      <c r="H32" s="22">
        <v>0</v>
      </c>
      <c r="I32" s="20">
        <v>0</v>
      </c>
      <c r="J32" s="20">
        <v>27.702275225929885</v>
      </c>
      <c r="K32" s="20">
        <v>38.06368008236021</v>
      </c>
      <c r="L32" s="20">
        <v>0</v>
      </c>
      <c r="M32" s="23">
        <v>0</v>
      </c>
      <c r="N32" s="19">
        <v>0</v>
      </c>
      <c r="O32" s="20">
        <v>0</v>
      </c>
      <c r="P32" s="20">
        <v>85.65002013648215</v>
      </c>
      <c r="Q32" s="20">
        <v>-100</v>
      </c>
      <c r="R32" s="21">
        <v>0</v>
      </c>
    </row>
    <row r="33" spans="1:18" ht="21.75">
      <c r="A33" s="18" t="s">
        <v>206</v>
      </c>
      <c r="B33" s="19">
        <v>303898.11</v>
      </c>
      <c r="C33" s="20">
        <v>680956.52</v>
      </c>
      <c r="D33" s="20">
        <v>2739977.52</v>
      </c>
      <c r="E33" s="20">
        <v>5590681.62</v>
      </c>
      <c r="F33" s="20">
        <v>9909674.83</v>
      </c>
      <c r="G33" s="21">
        <v>13115229.41</v>
      </c>
      <c r="H33" s="22">
        <v>7.283643349475767</v>
      </c>
      <c r="I33" s="20">
        <v>17.33189964343079</v>
      </c>
      <c r="J33" s="20">
        <v>66.10292009463883</v>
      </c>
      <c r="K33" s="20">
        <v>99.82486692909737</v>
      </c>
      <c r="L33" s="20">
        <v>167.79622938189732</v>
      </c>
      <c r="M33" s="23">
        <v>192.21361765619517</v>
      </c>
      <c r="N33" s="19">
        <v>124.07395689298627</v>
      </c>
      <c r="O33" s="20">
        <v>302.3718753731883</v>
      </c>
      <c r="P33" s="20">
        <v>104.04114921351618</v>
      </c>
      <c r="Q33" s="20">
        <v>77.25342817858406</v>
      </c>
      <c r="R33" s="21">
        <v>32.347727195807494</v>
      </c>
    </row>
    <row r="34" spans="1:18" ht="12.75">
      <c r="A34" s="18" t="s">
        <v>207</v>
      </c>
      <c r="B34" s="19">
        <v>0</v>
      </c>
      <c r="C34" s="20">
        <v>0</v>
      </c>
      <c r="D34" s="20">
        <v>1893212.7</v>
      </c>
      <c r="E34" s="20">
        <v>562879.34</v>
      </c>
      <c r="F34" s="20">
        <v>1835244.49</v>
      </c>
      <c r="G34" s="21">
        <v>1299836.06</v>
      </c>
      <c r="H34" s="22">
        <v>0</v>
      </c>
      <c r="I34" s="20">
        <v>0</v>
      </c>
      <c r="J34" s="20">
        <v>45.674421383667216</v>
      </c>
      <c r="K34" s="20">
        <v>10.050537489315687</v>
      </c>
      <c r="L34" s="20">
        <v>31.07539961691187</v>
      </c>
      <c r="M34" s="23">
        <v>19.05008167543561</v>
      </c>
      <c r="N34" s="19">
        <v>0</v>
      </c>
      <c r="O34" s="20">
        <v>0</v>
      </c>
      <c r="P34" s="20">
        <v>-70.26856306214299</v>
      </c>
      <c r="Q34" s="20">
        <v>226.0458076148256</v>
      </c>
      <c r="R34" s="21">
        <v>-29.173684101348258</v>
      </c>
    </row>
    <row r="35" spans="1:18" ht="12.75">
      <c r="A35" s="18" t="s">
        <v>208</v>
      </c>
      <c r="B35" s="19">
        <v>178100.75</v>
      </c>
      <c r="C35" s="20">
        <v>47973.88</v>
      </c>
      <c r="D35" s="20">
        <v>801966.98</v>
      </c>
      <c r="E35" s="20">
        <v>54908.65</v>
      </c>
      <c r="F35" s="20">
        <v>39953.8</v>
      </c>
      <c r="G35" s="21">
        <v>93620.6</v>
      </c>
      <c r="H35" s="22">
        <v>4.268609447008888</v>
      </c>
      <c r="I35" s="20">
        <v>1.2210448820814457</v>
      </c>
      <c r="J35" s="20">
        <v>19.347735085607134</v>
      </c>
      <c r="K35" s="20">
        <v>0.9804258321378677</v>
      </c>
      <c r="L35" s="20">
        <v>0.6765203807881606</v>
      </c>
      <c r="M35" s="23">
        <v>1.3720807810973386</v>
      </c>
      <c r="N35" s="19">
        <v>-73.06362831150346</v>
      </c>
      <c r="O35" s="20">
        <v>1571.6742110498465</v>
      </c>
      <c r="P35" s="20">
        <v>-93.15325301797338</v>
      </c>
      <c r="Q35" s="20">
        <v>-27.235872672156386</v>
      </c>
      <c r="R35" s="21">
        <v>134.32214207409558</v>
      </c>
    </row>
    <row r="36" spans="1:18" ht="12.75">
      <c r="A36" s="18" t="s">
        <v>209</v>
      </c>
      <c r="B36" s="19">
        <v>180072.84</v>
      </c>
      <c r="C36" s="20">
        <v>231902.26</v>
      </c>
      <c r="D36" s="20">
        <v>444392.32</v>
      </c>
      <c r="E36" s="20">
        <v>722431.93</v>
      </c>
      <c r="F36" s="20">
        <v>984395.31</v>
      </c>
      <c r="G36" s="21">
        <v>1010741.26</v>
      </c>
      <c r="H36" s="22">
        <v>4.315875289541004</v>
      </c>
      <c r="I36" s="20">
        <v>5.9024424898740895</v>
      </c>
      <c r="J36" s="20">
        <v>10.72112081402448</v>
      </c>
      <c r="K36" s="20">
        <v>12.899441638671064</v>
      </c>
      <c r="L36" s="20">
        <v>16.668339180935966</v>
      </c>
      <c r="M36" s="23">
        <v>14.813178483240955</v>
      </c>
      <c r="N36" s="19">
        <v>28.782474914040346</v>
      </c>
      <c r="O36" s="20">
        <v>91.62914583066159</v>
      </c>
      <c r="P36" s="20">
        <v>62.566250019802325</v>
      </c>
      <c r="Q36" s="20">
        <v>36.26132361010123</v>
      </c>
      <c r="R36" s="21">
        <v>2.676358748600697</v>
      </c>
    </row>
    <row r="37" spans="1:18" ht="12.75">
      <c r="A37" s="18" t="s">
        <v>210</v>
      </c>
      <c r="B37" s="19">
        <v>0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2">
        <v>0</v>
      </c>
      <c r="I37" s="20">
        <v>0</v>
      </c>
      <c r="J37" s="20">
        <v>0</v>
      </c>
      <c r="K37" s="20">
        <v>0</v>
      </c>
      <c r="L37" s="20">
        <v>0</v>
      </c>
      <c r="M37" s="23">
        <v>0</v>
      </c>
      <c r="N37" s="19">
        <v>0</v>
      </c>
      <c r="O37" s="20">
        <v>0</v>
      </c>
      <c r="P37" s="20">
        <v>0</v>
      </c>
      <c r="Q37" s="20">
        <v>0</v>
      </c>
      <c r="R37" s="21">
        <v>0</v>
      </c>
    </row>
    <row r="38" spans="1:18" ht="12.75">
      <c r="A38" s="24" t="s">
        <v>123</v>
      </c>
      <c r="B38" s="25">
        <v>4172336.5</v>
      </c>
      <c r="C38" s="26">
        <v>3928920.28</v>
      </c>
      <c r="D38" s="26">
        <v>4145017.37</v>
      </c>
      <c r="E38" s="26">
        <v>5600489.930000002</v>
      </c>
      <c r="F38" s="26">
        <v>5905779.209999997</v>
      </c>
      <c r="G38" s="27">
        <v>6823257.15</v>
      </c>
      <c r="H38" s="28">
        <v>100</v>
      </c>
      <c r="I38" s="26">
        <v>100</v>
      </c>
      <c r="J38" s="26">
        <v>100</v>
      </c>
      <c r="K38" s="26">
        <v>100</v>
      </c>
      <c r="L38" s="26">
        <v>100</v>
      </c>
      <c r="M38" s="29">
        <v>100</v>
      </c>
      <c r="N38" s="25">
        <v>-5.834050537390745</v>
      </c>
      <c r="O38" s="26">
        <v>5.500164793366597</v>
      </c>
      <c r="P38" s="26">
        <v>35.11378674873928</v>
      </c>
      <c r="Q38" s="26">
        <v>5.451117381082328</v>
      </c>
      <c r="R38" s="27">
        <v>15.535256354427846</v>
      </c>
    </row>
    <row r="40" spans="1:18" ht="25.5" customHeight="1">
      <c r="A40" s="45" t="s">
        <v>211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32.25" customHeight="1">
      <c r="A41" s="4" t="s">
        <v>212</v>
      </c>
      <c r="B41" s="5" t="s">
        <v>2</v>
      </c>
      <c r="C41" s="6" t="s">
        <v>3</v>
      </c>
      <c r="D41" s="6" t="s">
        <v>4</v>
      </c>
      <c r="E41" s="6" t="s">
        <v>5</v>
      </c>
      <c r="F41" s="6" t="s">
        <v>6</v>
      </c>
      <c r="G41" s="7" t="s">
        <v>7</v>
      </c>
      <c r="H41" s="32" t="s">
        <v>8</v>
      </c>
      <c r="I41" s="33" t="s">
        <v>9</v>
      </c>
      <c r="J41" s="33" t="s">
        <v>10</v>
      </c>
      <c r="K41" s="33" t="s">
        <v>11</v>
      </c>
      <c r="L41" s="33" t="s">
        <v>12</v>
      </c>
      <c r="M41" s="34" t="s">
        <v>13</v>
      </c>
      <c r="N41" s="35" t="s">
        <v>14</v>
      </c>
      <c r="O41" s="33" t="s">
        <v>80</v>
      </c>
      <c r="P41" s="33" t="s">
        <v>81</v>
      </c>
      <c r="Q41" s="33" t="s">
        <v>82</v>
      </c>
      <c r="R41" s="36" t="s">
        <v>83</v>
      </c>
    </row>
    <row r="42" spans="1:18" ht="21.75">
      <c r="A42" s="18" t="s">
        <v>132</v>
      </c>
      <c r="B42" s="19">
        <v>13341870.78</v>
      </c>
      <c r="C42" s="20">
        <v>10568662.79</v>
      </c>
      <c r="D42" s="20">
        <v>9981022.7</v>
      </c>
      <c r="E42" s="20">
        <v>10844798.66</v>
      </c>
      <c r="F42" s="20">
        <v>10293279.34</v>
      </c>
      <c r="G42" s="21">
        <v>12261149.5</v>
      </c>
      <c r="H42" s="22">
        <v>99.08755652161734</v>
      </c>
      <c r="I42" s="20">
        <v>97.77592591434272</v>
      </c>
      <c r="J42" s="20">
        <v>98.42424037049612</v>
      </c>
      <c r="K42" s="20">
        <v>90.75801346919452</v>
      </c>
      <c r="L42" s="20">
        <v>93.83228196307913</v>
      </c>
      <c r="M42" s="23">
        <v>97.7532227872324</v>
      </c>
      <c r="N42" s="19">
        <v>-20.78575063219133</v>
      </c>
      <c r="O42" s="20">
        <v>-5.560212315185428</v>
      </c>
      <c r="P42" s="20">
        <v>8.654182902519608</v>
      </c>
      <c r="Q42" s="20">
        <v>-5.085565322980374</v>
      </c>
      <c r="R42" s="21">
        <v>19.118009868369125</v>
      </c>
    </row>
    <row r="43" spans="1:18" ht="12.75">
      <c r="A43" s="18" t="s">
        <v>213</v>
      </c>
      <c r="B43" s="19">
        <v>13341870.78</v>
      </c>
      <c r="C43" s="20">
        <v>10568662.79</v>
      </c>
      <c r="D43" s="20">
        <v>9981022.7</v>
      </c>
      <c r="E43" s="20">
        <v>10844798.66</v>
      </c>
      <c r="F43" s="20">
        <v>10293279.34</v>
      </c>
      <c r="G43" s="21">
        <v>12261149.5</v>
      </c>
      <c r="H43" s="22">
        <v>99.08755652161734</v>
      </c>
      <c r="I43" s="20">
        <v>97.77592591434272</v>
      </c>
      <c r="J43" s="20">
        <v>98.42424037049612</v>
      </c>
      <c r="K43" s="20">
        <v>90.75801346919452</v>
      </c>
      <c r="L43" s="20">
        <v>93.83228196307913</v>
      </c>
      <c r="M43" s="23">
        <v>97.7532227872324</v>
      </c>
      <c r="N43" s="19">
        <v>-20.78575063219133</v>
      </c>
      <c r="O43" s="20">
        <v>-5.560212315185428</v>
      </c>
      <c r="P43" s="20">
        <v>8.654182902519608</v>
      </c>
      <c r="Q43" s="20">
        <v>-5.085565322980374</v>
      </c>
      <c r="R43" s="21">
        <v>19.118009868369125</v>
      </c>
    </row>
    <row r="44" spans="1:18" ht="12.75">
      <c r="A44" s="18" t="s">
        <v>214</v>
      </c>
      <c r="B44" s="19">
        <v>0</v>
      </c>
      <c r="C44" s="20">
        <v>0</v>
      </c>
      <c r="D44" s="20">
        <v>0</v>
      </c>
      <c r="E44" s="20">
        <v>0</v>
      </c>
      <c r="F44" s="20">
        <v>0</v>
      </c>
      <c r="G44" s="21">
        <v>0</v>
      </c>
      <c r="H44" s="22">
        <v>0</v>
      </c>
      <c r="I44" s="20">
        <v>0</v>
      </c>
      <c r="J44" s="20">
        <v>0</v>
      </c>
      <c r="K44" s="20">
        <v>0</v>
      </c>
      <c r="L44" s="20">
        <v>0</v>
      </c>
      <c r="M44" s="23">
        <v>0</v>
      </c>
      <c r="N44" s="19">
        <v>0</v>
      </c>
      <c r="O44" s="20">
        <v>0</v>
      </c>
      <c r="P44" s="20">
        <v>0</v>
      </c>
      <c r="Q44" s="20">
        <v>0</v>
      </c>
      <c r="R44" s="21">
        <v>0</v>
      </c>
    </row>
    <row r="45" spans="1:18" ht="12.75">
      <c r="A45" s="18" t="s">
        <v>215</v>
      </c>
      <c r="B45" s="19">
        <v>13584603.089999998</v>
      </c>
      <c r="C45" s="20">
        <v>12891001.82</v>
      </c>
      <c r="D45" s="20">
        <v>13789694.37</v>
      </c>
      <c r="E45" s="20">
        <v>13144976.149999999</v>
      </c>
      <c r="F45" s="20">
        <v>14758932.59</v>
      </c>
      <c r="G45" s="21">
        <v>12760925.680000002</v>
      </c>
      <c r="H45" s="22">
        <v>0.9991110189507745</v>
      </c>
      <c r="I45" s="20">
        <v>0.9855322035185898</v>
      </c>
      <c r="J45" s="20">
        <v>0.7704588107920909</v>
      </c>
      <c r="K45" s="20">
        <v>0.8411297370996212</v>
      </c>
      <c r="L45" s="20">
        <v>0.8625324245427969</v>
      </c>
      <c r="M45" s="23">
        <v>0.8361211476791909</v>
      </c>
      <c r="N45" s="19">
        <v>-5.105789734192358</v>
      </c>
      <c r="O45" s="20">
        <v>6.971471748655753</v>
      </c>
      <c r="P45" s="20">
        <v>-4.67536264909982</v>
      </c>
      <c r="Q45" s="20">
        <v>12.27812376061254</v>
      </c>
      <c r="R45" s="21">
        <v>-13.537611191162696</v>
      </c>
    </row>
    <row r="46" spans="1:18" ht="12.75">
      <c r="A46" s="18" t="s">
        <v>216</v>
      </c>
      <c r="B46" s="19">
        <v>338214.33</v>
      </c>
      <c r="C46" s="20">
        <v>299729.59</v>
      </c>
      <c r="D46" s="20">
        <v>234981.94</v>
      </c>
      <c r="E46" s="20">
        <v>303578.39</v>
      </c>
      <c r="F46" s="20">
        <v>243786.34</v>
      </c>
      <c r="G46" s="21">
        <v>258109.22</v>
      </c>
      <c r="H46" s="22">
        <v>0.024874754281102338</v>
      </c>
      <c r="I46" s="20">
        <v>0.022914678581002906</v>
      </c>
      <c r="J46" s="20">
        <v>0.013128928110537846</v>
      </c>
      <c r="K46" s="20">
        <v>0.019425581945222953</v>
      </c>
      <c r="L46" s="20">
        <v>0.014247210740232443</v>
      </c>
      <c r="M46" s="23">
        <v>0.01691182776741795</v>
      </c>
      <c r="N46" s="19">
        <v>-11.378802311540138</v>
      </c>
      <c r="O46" s="20">
        <v>-21.60202134197028</v>
      </c>
      <c r="P46" s="20">
        <v>29.192222176734095</v>
      </c>
      <c r="Q46" s="20">
        <v>-19.695753047507765</v>
      </c>
      <c r="R46" s="21">
        <v>5.875177419702845</v>
      </c>
    </row>
    <row r="47" spans="1:18" ht="12.75">
      <c r="A47" s="18" t="s">
        <v>217</v>
      </c>
      <c r="B47" s="19">
        <v>2351602.34</v>
      </c>
      <c r="C47" s="20">
        <v>2224401.81</v>
      </c>
      <c r="D47" s="20">
        <v>2253133.87</v>
      </c>
      <c r="E47" s="20">
        <v>2159420.83</v>
      </c>
      <c r="F47" s="20">
        <v>2139836.23</v>
      </c>
      <c r="G47" s="21">
        <v>2094665.8</v>
      </c>
      <c r="H47" s="22">
        <v>0.172954027034766</v>
      </c>
      <c r="I47" s="20">
        <v>0.17005812643039714</v>
      </c>
      <c r="J47" s="20">
        <v>0.12588726011304496</v>
      </c>
      <c r="K47" s="20">
        <v>0.13817849909338528</v>
      </c>
      <c r="L47" s="20">
        <v>0.1250549875698306</v>
      </c>
      <c r="M47" s="23">
        <v>0.13724665565957206</v>
      </c>
      <c r="N47" s="19">
        <v>-5.409100332839429</v>
      </c>
      <c r="O47" s="20">
        <v>1.291675805640531</v>
      </c>
      <c r="P47" s="20">
        <v>-4.159230893812804</v>
      </c>
      <c r="Q47" s="20">
        <v>-0.9069376254928546</v>
      </c>
      <c r="R47" s="21">
        <v>-2.1109293022859013</v>
      </c>
    </row>
    <row r="48" spans="1:18" ht="12.75">
      <c r="A48" s="18" t="s">
        <v>218</v>
      </c>
      <c r="B48" s="19">
        <v>1506109.88</v>
      </c>
      <c r="C48" s="20">
        <v>1363362.95</v>
      </c>
      <c r="D48" s="20">
        <v>1379965.91</v>
      </c>
      <c r="E48" s="20">
        <v>1747337.35</v>
      </c>
      <c r="F48" s="20">
        <v>1180800.11</v>
      </c>
      <c r="G48" s="21">
        <v>2723687.14</v>
      </c>
      <c r="H48" s="22">
        <v>0.11077033071112193</v>
      </c>
      <c r="I48" s="20">
        <v>0.10423069603671073</v>
      </c>
      <c r="J48" s="20">
        <v>0.07710155609142956</v>
      </c>
      <c r="K48" s="20">
        <v>0.11180981913229635</v>
      </c>
      <c r="L48" s="20">
        <v>0.06900759086526198</v>
      </c>
      <c r="M48" s="23">
        <v>0.17846138082169702</v>
      </c>
      <c r="N48" s="19">
        <v>-9.477856290272788</v>
      </c>
      <c r="O48" s="20">
        <v>1.2177945718709726</v>
      </c>
      <c r="P48" s="20">
        <v>26.621776475623243</v>
      </c>
      <c r="Q48" s="20">
        <v>-32.42288845940367</v>
      </c>
      <c r="R48" s="21">
        <v>130.66453982630472</v>
      </c>
    </row>
    <row r="49" spans="1:18" ht="12.75">
      <c r="A49" s="18" t="s">
        <v>219</v>
      </c>
      <c r="B49" s="19">
        <v>192355.17</v>
      </c>
      <c r="C49" s="20">
        <v>6594.9</v>
      </c>
      <c r="D49" s="20">
        <v>104002.75</v>
      </c>
      <c r="E49" s="20">
        <v>228729.42</v>
      </c>
      <c r="F49" s="20">
        <v>211431.27</v>
      </c>
      <c r="G49" s="21">
        <v>178055.82</v>
      </c>
      <c r="H49" s="22">
        <v>0.014147205378464206</v>
      </c>
      <c r="I49" s="20">
        <v>0.0005041878373565188</v>
      </c>
      <c r="J49" s="20">
        <v>0.005810849242491742</v>
      </c>
      <c r="K49" s="20">
        <v>0.014636094787554932</v>
      </c>
      <c r="L49" s="20">
        <v>0.012356335719076735</v>
      </c>
      <c r="M49" s="23">
        <v>0.011666570302395134</v>
      </c>
      <c r="N49" s="19">
        <v>-96.57149844217861</v>
      </c>
      <c r="O49" s="20">
        <v>1477.0178471242932</v>
      </c>
      <c r="P49" s="20">
        <v>119.92631925598123</v>
      </c>
      <c r="Q49" s="20">
        <v>-7.562713183113927</v>
      </c>
      <c r="R49" s="21">
        <v>-15.785484332568206</v>
      </c>
    </row>
    <row r="50" spans="1:18" ht="12.75">
      <c r="A50" s="18" t="s">
        <v>220</v>
      </c>
      <c r="B50" s="19">
        <v>7552282.34</v>
      </c>
      <c r="C50" s="20">
        <v>7316391.34</v>
      </c>
      <c r="D50" s="20">
        <v>7870949</v>
      </c>
      <c r="E50" s="20">
        <v>7116485.21</v>
      </c>
      <c r="F50" s="20">
        <v>9117385.06</v>
      </c>
      <c r="G50" s="21">
        <v>6229919.44</v>
      </c>
      <c r="H50" s="22">
        <v>0.555450052837822</v>
      </c>
      <c r="I50" s="20">
        <v>0.5593466962302025</v>
      </c>
      <c r="J50" s="20">
        <v>0.4397662372806597</v>
      </c>
      <c r="K50" s="20">
        <v>0.45537452981690224</v>
      </c>
      <c r="L50" s="20">
        <v>0.5328325875422997</v>
      </c>
      <c r="M50" s="23">
        <v>0.40819667183593394</v>
      </c>
      <c r="N50" s="19">
        <v>-3.123439900420884</v>
      </c>
      <c r="O50" s="20">
        <v>7.579660986258838</v>
      </c>
      <c r="P50" s="20">
        <v>-9.585423434963179</v>
      </c>
      <c r="Q50" s="20">
        <v>28.11640565469538</v>
      </c>
      <c r="R50" s="21">
        <v>-31.66988781320595</v>
      </c>
    </row>
    <row r="51" spans="1:18" ht="12.75">
      <c r="A51" s="18" t="s">
        <v>221</v>
      </c>
      <c r="B51" s="19">
        <v>1615791.99</v>
      </c>
      <c r="C51" s="20">
        <v>1655606.83</v>
      </c>
      <c r="D51" s="20">
        <v>1757369.14</v>
      </c>
      <c r="E51" s="20">
        <v>1557317.25</v>
      </c>
      <c r="F51" s="20">
        <v>1832637.92</v>
      </c>
      <c r="G51" s="21">
        <v>1241552.66</v>
      </c>
      <c r="H51" s="22">
        <v>0.11883715489117024</v>
      </c>
      <c r="I51" s="20">
        <v>0.12657308331140452</v>
      </c>
      <c r="J51" s="20">
        <v>0.09818785691673887</v>
      </c>
      <c r="K51" s="20">
        <v>0.09965068282556035</v>
      </c>
      <c r="L51" s="20">
        <v>0.10710189363678557</v>
      </c>
      <c r="M51" s="23">
        <v>0.08134899152420674</v>
      </c>
      <c r="N51" s="19">
        <v>2.4641067814675877</v>
      </c>
      <c r="O51" s="20">
        <v>6.1465263464756195</v>
      </c>
      <c r="P51" s="20">
        <v>-11.383600943396555</v>
      </c>
      <c r="Q51" s="20">
        <v>17.67916395968772</v>
      </c>
      <c r="R51" s="21">
        <v>-32.2532483667041</v>
      </c>
    </row>
    <row r="52" spans="1:18" ht="12.75">
      <c r="A52" s="18" t="s">
        <v>222</v>
      </c>
      <c r="B52" s="19">
        <v>28247.04</v>
      </c>
      <c r="C52" s="20">
        <v>24914.4</v>
      </c>
      <c r="D52" s="20">
        <v>189291.76</v>
      </c>
      <c r="E52" s="20">
        <v>32107.7</v>
      </c>
      <c r="F52" s="20">
        <v>33055.66</v>
      </c>
      <c r="G52" s="21">
        <v>34935.6</v>
      </c>
      <c r="H52" s="22">
        <v>0.002077493816327856</v>
      </c>
      <c r="I52" s="20">
        <v>0.0019047350915154517</v>
      </c>
      <c r="J52" s="20">
        <v>0.010576123037188233</v>
      </c>
      <c r="K52" s="20">
        <v>0.0020545294986992818</v>
      </c>
      <c r="L52" s="20">
        <v>0.0019318184693099376</v>
      </c>
      <c r="M52" s="23">
        <v>0.002289049767968019</v>
      </c>
      <c r="N52" s="19">
        <v>-11.798191952147905</v>
      </c>
      <c r="O52" s="20">
        <v>659.768487300517</v>
      </c>
      <c r="P52" s="20">
        <v>-83.03798326984756</v>
      </c>
      <c r="Q52" s="20">
        <v>2.952438200182519</v>
      </c>
      <c r="R52" s="21">
        <v>5.687195475752095</v>
      </c>
    </row>
    <row r="53" spans="1:18" ht="12.75">
      <c r="A53" s="18" t="s">
        <v>223</v>
      </c>
      <c r="B53" s="19">
        <v>0</v>
      </c>
      <c r="C53" s="20">
        <v>0</v>
      </c>
      <c r="D53" s="20">
        <v>0</v>
      </c>
      <c r="E53" s="20">
        <v>0</v>
      </c>
      <c r="F53" s="20">
        <v>0</v>
      </c>
      <c r="G53" s="21">
        <v>0</v>
      </c>
      <c r="H53" s="22">
        <v>0</v>
      </c>
      <c r="I53" s="20">
        <v>0</v>
      </c>
      <c r="J53" s="20">
        <v>0</v>
      </c>
      <c r="K53" s="20">
        <v>0</v>
      </c>
      <c r="L53" s="20">
        <v>0</v>
      </c>
      <c r="M53" s="23">
        <v>0</v>
      </c>
      <c r="N53" s="19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.75">
      <c r="A54" s="55" t="s">
        <v>224</v>
      </c>
      <c r="B54" s="56">
        <v>-242732.30999999866</v>
      </c>
      <c r="C54" s="57">
        <v>-2322339.0300000003</v>
      </c>
      <c r="D54" s="57">
        <v>-3808671.67</v>
      </c>
      <c r="E54" s="57">
        <v>-2300177.49</v>
      </c>
      <c r="F54" s="57">
        <v>-4465653.25</v>
      </c>
      <c r="G54" s="58">
        <v>-499776.18000000156</v>
      </c>
      <c r="H54" s="59">
        <v>183.94180513448438</v>
      </c>
      <c r="I54" s="57">
        <v>102.25254254865797</v>
      </c>
      <c r="J54" s="57">
        <v>49.0984624657059</v>
      </c>
      <c r="K54" s="57">
        <v>62.52815663488597</v>
      </c>
      <c r="L54" s="57">
        <v>72.71520039468435</v>
      </c>
      <c r="M54" s="60">
        <v>18.38026286705655</v>
      </c>
      <c r="N54" s="56">
        <v>856.749033534107</v>
      </c>
      <c r="O54" s="57">
        <v>64.00153555529747</v>
      </c>
      <c r="P54" s="57">
        <v>-39.60683174351964</v>
      </c>
      <c r="Q54" s="57">
        <v>94.14385495964486</v>
      </c>
      <c r="R54" s="58">
        <v>-88.80844185562322</v>
      </c>
    </row>
    <row r="55" spans="1:18" ht="12.75">
      <c r="A55" s="18" t="s">
        <v>149</v>
      </c>
      <c r="B55" s="19">
        <v>109698.61</v>
      </c>
      <c r="C55" s="20">
        <v>233019.66</v>
      </c>
      <c r="D55" s="20">
        <v>155585.26</v>
      </c>
      <c r="E55" s="20">
        <v>1103445.28</v>
      </c>
      <c r="F55" s="20">
        <v>670950.17</v>
      </c>
      <c r="G55" s="21">
        <v>281420.98</v>
      </c>
      <c r="H55" s="22">
        <v>0.814710875105467</v>
      </c>
      <c r="I55" s="20">
        <v>2.1557801081801125</v>
      </c>
      <c r="J55" s="20">
        <v>1.5342476907046947</v>
      </c>
      <c r="K55" s="20">
        <v>9.23451921280382</v>
      </c>
      <c r="L55" s="20">
        <v>6.116300107582223</v>
      </c>
      <c r="M55" s="23">
        <v>2.24365649851519</v>
      </c>
      <c r="N55" s="19">
        <v>112.41806072109756</v>
      </c>
      <c r="O55" s="20">
        <v>-33.23084412705777</v>
      </c>
      <c r="P55" s="20">
        <v>609.2222489456906</v>
      </c>
      <c r="Q55" s="20">
        <v>-39.19497575810918</v>
      </c>
      <c r="R55" s="21">
        <v>-58.056351636366685</v>
      </c>
    </row>
    <row r="56" spans="1:18" ht="12.75">
      <c r="A56" s="18" t="s">
        <v>153</v>
      </c>
      <c r="B56" s="19">
        <v>0</v>
      </c>
      <c r="C56" s="20">
        <v>47722.65</v>
      </c>
      <c r="D56" s="20">
        <v>2190168.59</v>
      </c>
      <c r="E56" s="20">
        <v>730385.75</v>
      </c>
      <c r="F56" s="20">
        <v>694924.55</v>
      </c>
      <c r="G56" s="21">
        <v>822257.45</v>
      </c>
      <c r="H56" s="22">
        <v>0</v>
      </c>
      <c r="I56" s="20">
        <v>0.0036484525461223175</v>
      </c>
      <c r="J56" s="20">
        <v>0.12236925939103249</v>
      </c>
      <c r="K56" s="20">
        <v>0.0467364236243829</v>
      </c>
      <c r="L56" s="20">
        <v>0.04061235142383777</v>
      </c>
      <c r="M56" s="23">
        <v>0.0538759381585682</v>
      </c>
      <c r="N56" s="19">
        <v>0</v>
      </c>
      <c r="O56" s="20">
        <v>4489.369177947997</v>
      </c>
      <c r="P56" s="20">
        <v>-66.65161972759365</v>
      </c>
      <c r="Q56" s="20">
        <v>-4.855133058113463</v>
      </c>
      <c r="R56" s="21">
        <v>18.323269770797403</v>
      </c>
    </row>
    <row r="57" spans="1:18" ht="12.75">
      <c r="A57" s="18" t="s">
        <v>225</v>
      </c>
      <c r="B57" s="19">
        <f aca="true" t="shared" si="0" ref="B57:G57">B55-B56</f>
        <v>109698.61</v>
      </c>
      <c r="C57" s="20">
        <f t="shared" si="0"/>
        <v>185297.01</v>
      </c>
      <c r="D57" s="20">
        <f t="shared" si="0"/>
        <v>-2034583.3299999998</v>
      </c>
      <c r="E57" s="20">
        <f t="shared" si="0"/>
        <v>373059.53</v>
      </c>
      <c r="F57" s="20">
        <f t="shared" si="0"/>
        <v>-23974.380000000005</v>
      </c>
      <c r="G57" s="21">
        <f t="shared" si="0"/>
        <v>-540836.4700000001</v>
      </c>
      <c r="H57" s="22">
        <v>0</v>
      </c>
      <c r="I57" s="20">
        <v>0.0036484525461223175</v>
      </c>
      <c r="J57" s="20">
        <v>0.12236925939103249</v>
      </c>
      <c r="K57" s="20">
        <v>0.0467364236243829</v>
      </c>
      <c r="L57" s="20">
        <v>0.04061235142383777</v>
      </c>
      <c r="M57" s="23">
        <v>0.0538759381585682</v>
      </c>
      <c r="N57" s="19">
        <v>68.91463802503971</v>
      </c>
      <c r="O57" s="20">
        <v>-1198.0119592863368</v>
      </c>
      <c r="P57" s="20">
        <v>-118.33591794935232</v>
      </c>
      <c r="Q57" s="20">
        <v>-106.42642207799919</v>
      </c>
      <c r="R57" s="21">
        <v>2155.8934579330094</v>
      </c>
    </row>
    <row r="58" spans="1:18" ht="12.75">
      <c r="A58" s="55" t="s">
        <v>226</v>
      </c>
      <c r="B58" s="56">
        <v>-133033.69999999867</v>
      </c>
      <c r="C58" s="57">
        <v>-2137042.02</v>
      </c>
      <c r="D58" s="57">
        <v>-5843255</v>
      </c>
      <c r="E58" s="57">
        <v>-1927117.96</v>
      </c>
      <c r="F58" s="57">
        <v>-4489627.63</v>
      </c>
      <c r="G58" s="58">
        <v>-1040612.65</v>
      </c>
      <c r="H58" s="59">
        <v>100.8125326278951</v>
      </c>
      <c r="I58" s="57">
        <v>94.09391878425262</v>
      </c>
      <c r="J58" s="57">
        <v>75.32674411261297</v>
      </c>
      <c r="K58" s="57">
        <v>52.38688500372286</v>
      </c>
      <c r="L58" s="57">
        <v>73.10558042386333</v>
      </c>
      <c r="M58" s="60">
        <v>38.27059955075146</v>
      </c>
      <c r="N58" s="56">
        <v>1506.3914782495121</v>
      </c>
      <c r="O58" s="57">
        <v>173.42723939513365</v>
      </c>
      <c r="P58" s="57">
        <v>-67.01978674557246</v>
      </c>
      <c r="Q58" s="57">
        <v>132.97108548560254</v>
      </c>
      <c r="R58" s="58">
        <v>-76.82184947708012</v>
      </c>
    </row>
    <row r="59" spans="1:18" ht="12.75">
      <c r="A59" s="18" t="s">
        <v>227</v>
      </c>
      <c r="B59" s="19">
        <v>13159.43</v>
      </c>
      <c r="C59" s="20">
        <v>7381.94</v>
      </c>
      <c r="D59" s="20">
        <v>4209.65</v>
      </c>
      <c r="E59" s="20">
        <v>892.28</v>
      </c>
      <c r="F59" s="20">
        <v>5640.48</v>
      </c>
      <c r="G59" s="21">
        <v>391.43</v>
      </c>
      <c r="H59" s="22">
        <v>0.09773260327718952</v>
      </c>
      <c r="I59" s="20">
        <v>0.06829397747717553</v>
      </c>
      <c r="J59" s="20">
        <v>0.04151193879918327</v>
      </c>
      <c r="K59" s="20">
        <v>0.007467318001668912</v>
      </c>
      <c r="L59" s="20">
        <v>0.05141792933865025</v>
      </c>
      <c r="M59" s="23">
        <v>0.0031207142524121725</v>
      </c>
      <c r="N59" s="19">
        <v>-43.903801304463805</v>
      </c>
      <c r="O59" s="20">
        <v>-42.973662749900434</v>
      </c>
      <c r="P59" s="20">
        <v>-78.80393856971483</v>
      </c>
      <c r="Q59" s="20">
        <v>532.1423768323845</v>
      </c>
      <c r="R59" s="21">
        <v>-93.0603423822086</v>
      </c>
    </row>
    <row r="60" spans="1:18" ht="12.75">
      <c r="A60" s="18" t="s">
        <v>228</v>
      </c>
      <c r="B60" s="19">
        <v>12087.2</v>
      </c>
      <c r="C60" s="20">
        <v>141519.66</v>
      </c>
      <c r="D60" s="20">
        <v>1918166.34</v>
      </c>
      <c r="E60" s="20">
        <v>1752401.06</v>
      </c>
      <c r="F60" s="20">
        <v>1657305.49</v>
      </c>
      <c r="G60" s="21">
        <v>1678870.36</v>
      </c>
      <c r="H60" s="22">
        <v>0.0008889810492256202</v>
      </c>
      <c r="I60" s="20">
        <v>0.01081934393528785</v>
      </c>
      <c r="J60" s="20">
        <v>0.10717192981687654</v>
      </c>
      <c r="K60" s="20">
        <v>0.11213383927599578</v>
      </c>
      <c r="L60" s="20">
        <v>0.09685522403336541</v>
      </c>
      <c r="M60" s="23">
        <v>0.11000291416224096</v>
      </c>
      <c r="N60" s="19">
        <v>1070.8225229995367</v>
      </c>
      <c r="O60" s="20">
        <v>1255.406266521556</v>
      </c>
      <c r="P60" s="20">
        <v>-8.641861581201555</v>
      </c>
      <c r="Q60" s="20">
        <v>-5.426587107862173</v>
      </c>
      <c r="R60" s="21">
        <v>1.3012006615630116</v>
      </c>
    </row>
    <row r="61" spans="1:18" ht="12.75">
      <c r="A61" s="18" t="s">
        <v>229</v>
      </c>
      <c r="B61" s="19">
        <f aca="true" t="shared" si="1" ref="B61:G61">B59-B60</f>
        <v>1072.2299999999996</v>
      </c>
      <c r="C61" s="20">
        <f t="shared" si="1"/>
        <v>-134137.72</v>
      </c>
      <c r="D61" s="20">
        <f t="shared" si="1"/>
        <v>-1913956.6900000002</v>
      </c>
      <c r="E61" s="20">
        <f t="shared" si="1"/>
        <v>-1751508.78</v>
      </c>
      <c r="F61" s="20">
        <f t="shared" si="1"/>
        <v>-1651665.01</v>
      </c>
      <c r="G61" s="21">
        <f t="shared" si="1"/>
        <v>-1678478.9300000002</v>
      </c>
      <c r="H61" s="22">
        <v>0.0001622556631758066</v>
      </c>
      <c r="I61" s="20">
        <v>3.71552698229341E-05</v>
      </c>
      <c r="J61" s="20">
        <v>0</v>
      </c>
      <c r="K61" s="20">
        <v>0</v>
      </c>
      <c r="L61" s="20">
        <v>0</v>
      </c>
      <c r="M61" s="23">
        <v>0</v>
      </c>
      <c r="N61" s="19">
        <v>-12610.162931460607</v>
      </c>
      <c r="O61" s="20">
        <v>1326.8594173212427</v>
      </c>
      <c r="P61" s="20">
        <v>-8.487543675818502</v>
      </c>
      <c r="Q61" s="20">
        <v>-5.700443591267639</v>
      </c>
      <c r="R61" s="21">
        <v>1.6234478443059202</v>
      </c>
    </row>
    <row r="62" spans="1:18" ht="12.75">
      <c r="A62" s="55" t="s">
        <v>230</v>
      </c>
      <c r="B62" s="56">
        <v>-131961.4699999987</v>
      </c>
      <c r="C62" s="57">
        <v>-2271179.74</v>
      </c>
      <c r="D62" s="57">
        <v>-7757211.6899999995</v>
      </c>
      <c r="E62" s="57">
        <v>-3678626.74</v>
      </c>
      <c r="F62" s="57">
        <v>-6141292.64</v>
      </c>
      <c r="G62" s="58">
        <v>-2719091.58</v>
      </c>
      <c r="H62" s="59">
        <v>100</v>
      </c>
      <c r="I62" s="57">
        <v>100</v>
      </c>
      <c r="J62" s="57">
        <v>100</v>
      </c>
      <c r="K62" s="57">
        <v>100</v>
      </c>
      <c r="L62" s="57">
        <v>100</v>
      </c>
      <c r="M62" s="60">
        <v>100</v>
      </c>
      <c r="N62" s="56">
        <v>1621.0930887629718</v>
      </c>
      <c r="O62" s="57">
        <v>241.54988059201332</v>
      </c>
      <c r="P62" s="57">
        <v>-52.577976636344694</v>
      </c>
      <c r="Q62" s="57">
        <v>66.94525087913648</v>
      </c>
      <c r="R62" s="58">
        <v>-55.72444207771867</v>
      </c>
    </row>
    <row r="63" spans="1:18" ht="12.75">
      <c r="A63" s="55" t="s">
        <v>231</v>
      </c>
      <c r="B63" s="56">
        <v>0</v>
      </c>
      <c r="C63" s="57">
        <v>0</v>
      </c>
      <c r="D63" s="57">
        <v>0</v>
      </c>
      <c r="E63" s="57">
        <v>0</v>
      </c>
      <c r="F63" s="57">
        <v>0</v>
      </c>
      <c r="G63" s="58">
        <v>0</v>
      </c>
      <c r="H63" s="59">
        <v>0</v>
      </c>
      <c r="I63" s="57">
        <v>0</v>
      </c>
      <c r="J63" s="57">
        <v>0</v>
      </c>
      <c r="K63" s="57">
        <v>0</v>
      </c>
      <c r="L63" s="57">
        <v>0</v>
      </c>
      <c r="M63" s="60">
        <v>0</v>
      </c>
      <c r="N63" s="56">
        <v>0</v>
      </c>
      <c r="O63" s="57">
        <v>0</v>
      </c>
      <c r="P63" s="57">
        <v>0</v>
      </c>
      <c r="Q63" s="57">
        <v>0</v>
      </c>
      <c r="R63" s="58">
        <v>0</v>
      </c>
    </row>
    <row r="64" spans="1:18" ht="12.75">
      <c r="A64" s="55" t="s">
        <v>232</v>
      </c>
      <c r="B64" s="56">
        <v>-131961.4699999987</v>
      </c>
      <c r="C64" s="57">
        <v>-2271179.74</v>
      </c>
      <c r="D64" s="57">
        <v>-7757211.6899999995</v>
      </c>
      <c r="E64" s="57">
        <v>-3678626.74</v>
      </c>
      <c r="F64" s="57">
        <v>-6141292.64</v>
      </c>
      <c r="G64" s="58">
        <v>-2719091.58</v>
      </c>
      <c r="H64" s="59">
        <v>100</v>
      </c>
      <c r="I64" s="57">
        <v>100</v>
      </c>
      <c r="J64" s="57">
        <v>100</v>
      </c>
      <c r="K64" s="57">
        <v>100</v>
      </c>
      <c r="L64" s="57">
        <v>100</v>
      </c>
      <c r="M64" s="60">
        <v>100</v>
      </c>
      <c r="N64" s="56">
        <v>1621.0930887629718</v>
      </c>
      <c r="O64" s="57">
        <v>241.54988059201332</v>
      </c>
      <c r="P64" s="57">
        <v>-52.577976636344694</v>
      </c>
      <c r="Q64" s="57">
        <v>66.94525087913648</v>
      </c>
      <c r="R64" s="58">
        <v>-55.72444207771867</v>
      </c>
    </row>
    <row r="65" spans="1:18" ht="12.75">
      <c r="A65" s="61" t="s">
        <v>233</v>
      </c>
      <c r="B65" s="62">
        <v>-131961.4699999987</v>
      </c>
      <c r="C65" s="63">
        <v>-2271179.74</v>
      </c>
      <c r="D65" s="63">
        <v>-7757211.6899999995</v>
      </c>
      <c r="E65" s="63">
        <v>-3678626.74</v>
      </c>
      <c r="F65" s="63">
        <v>-6141292.64</v>
      </c>
      <c r="G65" s="64">
        <v>-2719091.58</v>
      </c>
      <c r="H65" s="65">
        <v>100</v>
      </c>
      <c r="I65" s="63">
        <v>100</v>
      </c>
      <c r="J65" s="63">
        <v>100</v>
      </c>
      <c r="K65" s="63">
        <v>100</v>
      </c>
      <c r="L65" s="63">
        <v>100</v>
      </c>
      <c r="M65" s="66">
        <v>100</v>
      </c>
      <c r="N65" s="62">
        <v>1621.0930887629718</v>
      </c>
      <c r="O65" s="63">
        <v>241.54988059201332</v>
      </c>
      <c r="P65" s="63">
        <v>-52.577976636344694</v>
      </c>
      <c r="Q65" s="63">
        <v>66.94525087913648</v>
      </c>
      <c r="R65" s="64">
        <v>-55.72444207771867</v>
      </c>
    </row>
    <row r="67" spans="1:18" ht="12.75">
      <c r="A67" s="67" t="s">
        <v>212</v>
      </c>
      <c r="B67" s="68" t="s">
        <v>234</v>
      </c>
      <c r="C67" s="69" t="s">
        <v>235</v>
      </c>
      <c r="D67" s="69" t="s">
        <v>236</v>
      </c>
      <c r="E67" s="69" t="s">
        <v>237</v>
      </c>
      <c r="F67" s="69" t="s">
        <v>238</v>
      </c>
      <c r="G67" s="70" t="s">
        <v>239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1:18" ht="12.75">
      <c r="A68" s="72" t="s">
        <v>240</v>
      </c>
      <c r="B68" s="73" t="e">
        <f>SUM(#REF!,#REF!,#REF!,#REF!)/4</f>
        <v>#REF!</v>
      </c>
      <c r="C68" s="74" t="e">
        <f>SUM(#REF!,#REF!,#REF!,#REF!,#REF!)/5</f>
        <v>#REF!</v>
      </c>
      <c r="D68" s="74" t="e">
        <f>SUM(#REF!,#REF!,#REF!,#REF!,#REF!)/5</f>
        <v>#REF!</v>
      </c>
      <c r="E68" s="74" t="e">
        <f>SUM(#REF!,#REF!,#REF!,#REF!,#REF!)/5</f>
        <v>#REF!</v>
      </c>
      <c r="F68" s="74" t="e">
        <f>SUM(#REF!,#REF!,#REF!,#REF!,#REF!)/5</f>
        <v>#REF!</v>
      </c>
      <c r="G68" s="75" t="e">
        <f>SUM(#REF!,#REF!,#REF!,#REF!,#REF!)/5</f>
        <v>#REF!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</row>
    <row r="69" spans="1:18" ht="12.75">
      <c r="A69" s="77" t="s">
        <v>241</v>
      </c>
      <c r="B69" s="78" t="e">
        <f>SUM(#REF!,#REF!,#REF!,#REF!)/4</f>
        <v>#REF!</v>
      </c>
      <c r="C69" s="79" t="e">
        <f>SUM(#REF!,#REF!,#REF!,#REF!,#REF!)/5</f>
        <v>#REF!</v>
      </c>
      <c r="D69" s="79" t="e">
        <f>SUM(#REF!,#REF!,#REF!,#REF!,#REF!)/5</f>
        <v>#REF!</v>
      </c>
      <c r="E69" s="79" t="e">
        <f>SUM(#REF!,#REF!,#REF!,#REF!,#REF!)/5</f>
        <v>#REF!</v>
      </c>
      <c r="F69" s="79" t="e">
        <f>SUM(#REF!,#REF!,#REF!,#REF!,#REF!)/5</f>
        <v>#REF!</v>
      </c>
      <c r="G69" s="80" t="e">
        <f>SUM(#REF!,#REF!,#REF!,#REF!,#REF!)/5</f>
        <v>#REF!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</row>
    <row r="70" spans="1:18" ht="12.75">
      <c r="A70" s="81" t="s">
        <v>242</v>
      </c>
      <c r="B70" s="82" t="e">
        <f>SUM(#REF!,#REF!,#REF!,#REF!)/4</f>
        <v>#REF!</v>
      </c>
      <c r="C70" s="83" t="e">
        <f>SUM(#REF!,#REF!,#REF!,#REF!,#REF!)/5</f>
        <v>#REF!</v>
      </c>
      <c r="D70" s="83" t="e">
        <f>SUM(#REF!,#REF!,#REF!,#REF!,#REF!)/5</f>
        <v>#REF!</v>
      </c>
      <c r="E70" s="83" t="e">
        <f>SUM(#REF!,#REF!,#REF!,#REF!,#REF!)/5</f>
        <v>#REF!</v>
      </c>
      <c r="F70" s="83" t="e">
        <f>SUM(#REF!,#REF!,#REF!,#REF!,#REF!)/5</f>
        <v>#REF!</v>
      </c>
      <c r="G70" s="84" t="e">
        <f>SUM(#REF!,#REF!,#REF!,#REF!,#REF!)/5</f>
        <v>#REF!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2" spans="1:7" ht="12.75">
      <c r="A72" s="67" t="s">
        <v>212</v>
      </c>
      <c r="B72" s="68" t="s">
        <v>234</v>
      </c>
      <c r="C72" s="69" t="s">
        <v>235</v>
      </c>
      <c r="D72" s="69" t="s">
        <v>236</v>
      </c>
      <c r="E72" s="69" t="s">
        <v>237</v>
      </c>
      <c r="F72" s="69" t="s">
        <v>238</v>
      </c>
      <c r="G72" s="70" t="s">
        <v>239</v>
      </c>
    </row>
    <row r="73" spans="1:7" ht="12.75">
      <c r="A73" s="72" t="s">
        <v>243</v>
      </c>
      <c r="B73" s="73">
        <f aca="true" t="shared" si="2" ref="B73:G73">(B27+B21)/B3</f>
        <v>0.7111971153935852</v>
      </c>
      <c r="C73" s="74">
        <f t="shared" si="2"/>
        <v>0.01586563023977884</v>
      </c>
      <c r="D73" s="74">
        <f t="shared" si="2"/>
        <v>-2.3043675210717764</v>
      </c>
      <c r="E73" s="74">
        <f t="shared" si="2"/>
        <v>-2.063261540499877</v>
      </c>
      <c r="F73" s="74">
        <f t="shared" si="2"/>
        <v>-3.071901768284971</v>
      </c>
      <c r="G73" s="75">
        <f t="shared" si="2"/>
        <v>-3.4024248717877845</v>
      </c>
    </row>
    <row r="74" spans="1:7" ht="12.75">
      <c r="A74" s="77" t="s">
        <v>244</v>
      </c>
      <c r="B74" s="78">
        <f aca="true" t="shared" si="3" ref="B74:G74">B21/B3</f>
        <v>0.7111971153935852</v>
      </c>
      <c r="C74" s="79">
        <f t="shared" si="3"/>
        <v>0.01586563023977884</v>
      </c>
      <c r="D74" s="79">
        <f t="shared" si="3"/>
        <v>-2.404500626204465</v>
      </c>
      <c r="E74" s="79">
        <f t="shared" si="3"/>
        <v>-2.13813093711724</v>
      </c>
      <c r="F74" s="79">
        <f t="shared" si="3"/>
        <v>-3.1071619094248355</v>
      </c>
      <c r="G74" s="80">
        <f t="shared" si="3"/>
        <v>-3.4026125928762063</v>
      </c>
    </row>
    <row r="75" spans="1:7" ht="12.75">
      <c r="A75" s="81" t="s">
        <v>245</v>
      </c>
      <c r="B75" s="82">
        <f aca="true" t="shared" si="4" ref="B75:G75">B9/B29</f>
        <v>0.49067025943211007</v>
      </c>
      <c r="C75" s="83">
        <f t="shared" si="4"/>
        <v>0.19574728215263634</v>
      </c>
      <c r="D75" s="83">
        <f t="shared" si="4"/>
        <v>0.10288477895543151</v>
      </c>
      <c r="E75" s="83">
        <f t="shared" si="4"/>
        <v>0.10983870674853675</v>
      </c>
      <c r="F75" s="83">
        <f t="shared" si="4"/>
        <v>0.08330705262863468</v>
      </c>
      <c r="G75" s="84">
        <f t="shared" si="4"/>
        <v>0.09415262798161378</v>
      </c>
    </row>
  </sheetData>
  <mergeCells count="2">
    <mergeCell ref="A1:R1"/>
    <mergeCell ref="A40:R40"/>
  </mergeCells>
  <printOptions horizontalCentered="1"/>
  <pageMargins left="0.9840277777777778" right="0.9840277777777778" top="1.3777777777777778" bottom="0.5909722222222222" header="0.5118055555555556" footer="0.31527777777777777"/>
  <pageSetup fitToHeight="2" fitToWidth="1" horizontalDpi="300" verticalDpi="300" orientation="landscape" paperSize="9"/>
  <headerFooter alignWithMargins="0">
    <oddFooter>&amp;LZałącznik Nr 5&amp;CStrona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SheetLayoutView="100" workbookViewId="0" topLeftCell="A22">
      <selection activeCell="A1" sqref="A1"/>
    </sheetView>
  </sheetViews>
  <sheetFormatPr defaultColWidth="9.00390625" defaultRowHeight="12.75"/>
  <cols>
    <col min="1" max="1" width="25.75390625" style="0" customWidth="1"/>
    <col min="2" max="2" width="10.625" style="0" customWidth="1"/>
    <col min="8" max="8" width="55.625" style="0" customWidth="1"/>
  </cols>
  <sheetData>
    <row r="1" spans="1:8" ht="24" customHeight="1">
      <c r="A1" s="85" t="s">
        <v>246</v>
      </c>
      <c r="B1" s="85"/>
      <c r="C1" s="85"/>
      <c r="D1" s="85"/>
      <c r="E1" s="85"/>
      <c r="F1" s="85"/>
      <c r="G1" s="85"/>
      <c r="H1" s="85"/>
    </row>
    <row r="2" spans="1:8" ht="25.5" customHeight="1">
      <c r="A2" s="86" t="s">
        <v>247</v>
      </c>
      <c r="B2" s="86"/>
      <c r="C2" s="86"/>
      <c r="D2" s="86"/>
      <c r="E2" s="86"/>
      <c r="F2" s="86"/>
      <c r="G2" s="86"/>
      <c r="H2" s="86"/>
    </row>
    <row r="3" spans="1:8" ht="25.5" customHeight="1">
      <c r="A3" s="87" t="s">
        <v>248</v>
      </c>
      <c r="B3" s="88">
        <v>1999</v>
      </c>
      <c r="C3" s="88">
        <v>2000</v>
      </c>
      <c r="D3" s="88">
        <v>2001</v>
      </c>
      <c r="E3" s="88">
        <v>2002</v>
      </c>
      <c r="F3" s="88">
        <v>2003</v>
      </c>
      <c r="G3" s="88">
        <v>2004</v>
      </c>
      <c r="H3" s="89" t="s">
        <v>249</v>
      </c>
    </row>
    <row r="4" spans="1:8" ht="74.25">
      <c r="A4" s="90" t="s">
        <v>250</v>
      </c>
      <c r="B4" s="91">
        <f>SU!B54/SU!B42</f>
        <v>-0.018193273942051977</v>
      </c>
      <c r="C4" s="91">
        <f>SU!C54/SU!C42</f>
        <v>-0.2197382087161852</v>
      </c>
      <c r="D4" s="91">
        <f>SU!D54/SU!D42</f>
        <v>-0.3815913243038712</v>
      </c>
      <c r="E4" s="91">
        <f>SU!E54/SU!E42</f>
        <v>-0.21209960296303004</v>
      </c>
      <c r="F4" s="91">
        <f>SU!F54/SU!F42</f>
        <v>-0.4338416458442291</v>
      </c>
      <c r="G4" s="91">
        <f>SU!G54/SU!G42</f>
        <v>-0.040760956385043796</v>
      </c>
      <c r="H4" s="92" t="s">
        <v>251</v>
      </c>
    </row>
    <row r="5" spans="1:8" ht="95.25">
      <c r="A5" s="93" t="s">
        <v>252</v>
      </c>
      <c r="B5" s="94">
        <f>SU!B62/SUM(SU!B42,SU!B55,SU!B59)</f>
        <v>-0.009800529350727668</v>
      </c>
      <c r="C5" s="94">
        <f>SU!C62/SUM(SU!C42,SU!C55,SU!C59)</f>
        <v>-0.21011806924761972</v>
      </c>
      <c r="D5" s="94">
        <f>SU!D62/SUM(SU!D42,SU!D55,SU!D59)</f>
        <v>-0.7649493352834299</v>
      </c>
      <c r="E5" s="94">
        <f>SU!E62/SUM(SU!E42,SU!E55,SU!E59)</f>
        <v>-0.30785712642917723</v>
      </c>
      <c r="F5" s="94">
        <f>SU!F62/SUM(SU!F42,SU!F55,SU!F59)</f>
        <v>-0.5598327642532069</v>
      </c>
      <c r="G5" s="94">
        <f>SU!G62/SUM(SU!G42,SU!G55,SU!G59)</f>
        <v>-0.21678225601818799</v>
      </c>
      <c r="H5" s="95" t="s">
        <v>253</v>
      </c>
    </row>
    <row r="6" spans="1:8" ht="25.5" customHeight="1">
      <c r="A6" s="93" t="s">
        <v>254</v>
      </c>
      <c r="B6" s="94">
        <f>SU!B65/SUM(SU!B42,SU!B55,SU!B59)</f>
        <v>-0.009800529350727668</v>
      </c>
      <c r="C6" s="94">
        <f>SU!C65/SUM(SU!C42,SU!C55,SU!C59)</f>
        <v>-0.21011806924761972</v>
      </c>
      <c r="D6" s="94">
        <f>SU!D65/SUM(SU!D42,SU!D55,SU!D59)</f>
        <v>-0.7649493352834299</v>
      </c>
      <c r="E6" s="94">
        <f>SU!E65/SUM(SU!E42,SU!E55,SU!E59)</f>
        <v>-0.30785712642917723</v>
      </c>
      <c r="F6" s="94">
        <f>SU!F65/SUM(SU!F42,SU!F55,SU!F59)</f>
        <v>-0.5598327642532069</v>
      </c>
      <c r="G6" s="94">
        <f>SU!G65/SUM(SU!G42,SU!G55,SU!G59)</f>
        <v>-0.21678225601818799</v>
      </c>
      <c r="H6" s="95" t="s">
        <v>255</v>
      </c>
    </row>
    <row r="7" spans="1:8" ht="63.75">
      <c r="A7" s="96" t="s">
        <v>256</v>
      </c>
      <c r="B7" s="97">
        <f>SU!B65/SU!B19</f>
        <v>-0.03162771507044043</v>
      </c>
      <c r="C7" s="97">
        <f>SU!C65/SU!C19</f>
        <v>-0.578067147750832</v>
      </c>
      <c r="D7" s="97">
        <f>SU!D65/SU!D19</f>
        <v>-1.8714545676318841</v>
      </c>
      <c r="E7" s="97">
        <f>SU!E65/SU!E19</f>
        <v>-0.6568401668387608</v>
      </c>
      <c r="F7" s="97">
        <f>SU!F65/SU!F19</f>
        <v>-1.039878468467161</v>
      </c>
      <c r="G7" s="97">
        <f>SU!G65/SU!G19</f>
        <v>-0.39850345959773775</v>
      </c>
      <c r="H7" s="98" t="s">
        <v>257</v>
      </c>
    </row>
    <row r="8" spans="1:8" ht="12.75">
      <c r="A8" s="99"/>
      <c r="B8" s="99"/>
      <c r="C8" s="99"/>
      <c r="D8" s="99"/>
      <c r="E8" s="99"/>
      <c r="F8" s="99"/>
      <c r="G8" s="99"/>
      <c r="H8" s="99"/>
    </row>
    <row r="9" spans="1:8" ht="25.5" customHeight="1">
      <c r="A9" s="86" t="s">
        <v>258</v>
      </c>
      <c r="B9" s="86"/>
      <c r="C9" s="86"/>
      <c r="D9" s="86"/>
      <c r="E9" s="86"/>
      <c r="F9" s="86"/>
      <c r="G9" s="86"/>
      <c r="H9" s="86"/>
    </row>
    <row r="10" spans="1:8" ht="25.5" customHeight="1">
      <c r="A10" s="87" t="s">
        <v>248</v>
      </c>
      <c r="B10" s="88">
        <v>1999</v>
      </c>
      <c r="C10" s="88">
        <v>2000</v>
      </c>
      <c r="D10" s="88">
        <v>2001</v>
      </c>
      <c r="E10" s="88">
        <v>2002</v>
      </c>
      <c r="F10" s="88">
        <v>2003</v>
      </c>
      <c r="G10" s="88">
        <v>2004</v>
      </c>
      <c r="H10" s="89" t="s">
        <v>249</v>
      </c>
    </row>
    <row r="11" spans="1:8" ht="53.25">
      <c r="A11" s="90" t="s">
        <v>259</v>
      </c>
      <c r="B11" s="91">
        <f>SU!B9/SU!B29</f>
        <v>0.49067025943211007</v>
      </c>
      <c r="C11" s="91">
        <f>SU!C9/SU!C29</f>
        <v>0.19574728215263634</v>
      </c>
      <c r="D11" s="91">
        <f>SU!D9/SU!D29</f>
        <v>0.10288477895543151</v>
      </c>
      <c r="E11" s="91">
        <f>SU!E9/SU!E29</f>
        <v>0.10983870674853675</v>
      </c>
      <c r="F11" s="91">
        <f>SU!F9/SU!F29</f>
        <v>0.08330705262863468</v>
      </c>
      <c r="G11" s="91">
        <f>SU!G9/SU!G29</f>
        <v>0.09415262798161378</v>
      </c>
      <c r="H11" s="92" t="s">
        <v>260</v>
      </c>
    </row>
    <row r="12" spans="1:8" ht="74.25">
      <c r="A12" s="93" t="s">
        <v>261</v>
      </c>
      <c r="B12" s="94">
        <f>SUM(SU!B13,SU!B15)/SU!B29</f>
        <v>0.4275611494965618</v>
      </c>
      <c r="C12" s="94">
        <f>SUM(SU!C13,SU!C15)/SU!C29</f>
        <v>0.16242359285737396</v>
      </c>
      <c r="D12" s="94">
        <f>SUM(SU!D13,SU!D15)/SU!D29</f>
        <v>0.09516699939601042</v>
      </c>
      <c r="E12" s="94">
        <f>SUM(SU!E13,SU!E15)/SU!E29</f>
        <v>0.07952045644808847</v>
      </c>
      <c r="F12" s="94">
        <f>SUM(SU!F13,SU!F15)/SU!F29</f>
        <v>0.06900335162138076</v>
      </c>
      <c r="G12" s="94">
        <f>SUM(SU!G13,SU!G15)/SU!G29</f>
        <v>0.08031822848391955</v>
      </c>
      <c r="H12" s="95" t="s">
        <v>262</v>
      </c>
    </row>
    <row r="13" spans="1:8" ht="74.25">
      <c r="A13" s="96" t="s">
        <v>263</v>
      </c>
      <c r="B13" s="97">
        <f>SU!B17/SU!B29</f>
        <v>0.2938523562179068</v>
      </c>
      <c r="C13" s="97">
        <f>SU!C17/SU!C29</f>
        <v>0.017690421438035314</v>
      </c>
      <c r="D13" s="97">
        <f>SU!D17/SU!D29</f>
        <v>0.010446093837934427</v>
      </c>
      <c r="E13" s="97">
        <f>SU!E17/SU!E29</f>
        <v>0.0032507206756802764</v>
      </c>
      <c r="F13" s="97">
        <f>SU!F17/SU!F29</f>
        <v>0.0010112938715580424</v>
      </c>
      <c r="G13" s="97">
        <f>SU!G17/SU!G29</f>
        <v>0.0012471676866435532</v>
      </c>
      <c r="H13" s="98" t="s">
        <v>264</v>
      </c>
    </row>
    <row r="14" spans="1:8" ht="12.75">
      <c r="A14" s="99"/>
      <c r="B14" s="99"/>
      <c r="C14" s="99"/>
      <c r="D14" s="99"/>
      <c r="E14" s="99"/>
      <c r="F14" s="99"/>
      <c r="G14" s="99"/>
      <c r="H14" s="99"/>
    </row>
    <row r="15" spans="1:8" ht="25.5" customHeight="1">
      <c r="A15" s="86" t="s">
        <v>265</v>
      </c>
      <c r="B15" s="86"/>
      <c r="C15" s="86"/>
      <c r="D15" s="86"/>
      <c r="E15" s="86"/>
      <c r="F15" s="86"/>
      <c r="G15" s="86"/>
      <c r="H15" s="86"/>
    </row>
    <row r="16" spans="1:8" ht="25.5" customHeight="1">
      <c r="A16" s="87" t="s">
        <v>248</v>
      </c>
      <c r="B16" s="88">
        <v>1999</v>
      </c>
      <c r="C16" s="88">
        <v>2000</v>
      </c>
      <c r="D16" s="88">
        <v>2001</v>
      </c>
      <c r="E16" s="88">
        <v>2002</v>
      </c>
      <c r="F16" s="88">
        <v>2003</v>
      </c>
      <c r="G16" s="88">
        <v>2004</v>
      </c>
      <c r="H16" s="89" t="s">
        <v>249</v>
      </c>
    </row>
    <row r="17" spans="1:8" ht="63.75">
      <c r="A17" s="90" t="s">
        <v>266</v>
      </c>
      <c r="B17" s="91" t="e">
        <f>SU!B69*360/SU!B42</f>
        <v>#REF!</v>
      </c>
      <c r="C17" s="91" t="e">
        <f>SU!C69*360/SU!C42</f>
        <v>#REF!</v>
      </c>
      <c r="D17" s="91" t="e">
        <f>SU!D69*360/SU!D42</f>
        <v>#REF!</v>
      </c>
      <c r="E17" s="91" t="e">
        <f>SU!E69*360/SU!E42</f>
        <v>#REF!</v>
      </c>
      <c r="F17" s="91" t="e">
        <f>SU!F69*360/SU!F42</f>
        <v>#REF!</v>
      </c>
      <c r="G17" s="91" t="e">
        <f>SU!G69*360/SU!G42</f>
        <v>#REF!</v>
      </c>
      <c r="H17" s="92" t="s">
        <v>267</v>
      </c>
    </row>
    <row r="18" spans="1:8" ht="42.75">
      <c r="A18" s="93" t="s">
        <v>268</v>
      </c>
      <c r="B18" s="94" t="e">
        <f>SU!B70*360/SU!B42</f>
        <v>#REF!</v>
      </c>
      <c r="C18" s="94" t="e">
        <f>SU!C70*360/SU!C42</f>
        <v>#REF!</v>
      </c>
      <c r="D18" s="94" t="e">
        <f>SU!D70*360/SU!D42</f>
        <v>#REF!</v>
      </c>
      <c r="E18" s="94" t="e">
        <f>SU!E70*360/SU!E42</f>
        <v>#REF!</v>
      </c>
      <c r="F18" s="94" t="e">
        <f>SU!F70*360/SU!F42</f>
        <v>#REF!</v>
      </c>
      <c r="G18" s="94" t="e">
        <f>SU!G70*360/SU!G42</f>
        <v>#REF!</v>
      </c>
      <c r="H18" s="95" t="s">
        <v>269</v>
      </c>
    </row>
    <row r="19" spans="1:8" ht="74.25">
      <c r="A19" s="96" t="s">
        <v>270</v>
      </c>
      <c r="B19" s="97" t="e">
        <f>SU!B68*360/SU!B42</f>
        <v>#REF!</v>
      </c>
      <c r="C19" s="97" t="e">
        <f>SU!C68*360/SU!C42</f>
        <v>#REF!</v>
      </c>
      <c r="D19" s="97" t="e">
        <f>SU!D68*360/SU!D42</f>
        <v>#REF!</v>
      </c>
      <c r="E19" s="97" t="e">
        <f>SU!E68*360/SU!E42</f>
        <v>#REF!</v>
      </c>
      <c r="F19" s="97" t="e">
        <f>SU!F68*360/SU!F42</f>
        <v>#REF!</v>
      </c>
      <c r="G19" s="97" t="e">
        <f>SU!G68*360/SU!G42</f>
        <v>#REF!</v>
      </c>
      <c r="H19" s="98" t="s">
        <v>271</v>
      </c>
    </row>
    <row r="20" spans="1:8" ht="12.75">
      <c r="A20" s="99"/>
      <c r="B20" s="99"/>
      <c r="C20" s="99"/>
      <c r="D20" s="99"/>
      <c r="E20" s="99"/>
      <c r="F20" s="99"/>
      <c r="G20" s="99"/>
      <c r="H20" s="99"/>
    </row>
    <row r="21" spans="1:8" ht="25.5" customHeight="1">
      <c r="A21" s="86" t="s">
        <v>272</v>
      </c>
      <c r="B21" s="86"/>
      <c r="C21" s="86"/>
      <c r="D21" s="86"/>
      <c r="E21" s="86"/>
      <c r="F21" s="86"/>
      <c r="G21" s="86"/>
      <c r="H21" s="86"/>
    </row>
    <row r="22" spans="1:8" ht="25.5" customHeight="1">
      <c r="A22" s="87" t="s">
        <v>248</v>
      </c>
      <c r="B22" s="88">
        <v>1999</v>
      </c>
      <c r="C22" s="88">
        <v>2000</v>
      </c>
      <c r="D22" s="88">
        <v>2001</v>
      </c>
      <c r="E22" s="88">
        <v>2002</v>
      </c>
      <c r="F22" s="88">
        <v>2003</v>
      </c>
      <c r="G22" s="88">
        <v>2004</v>
      </c>
      <c r="H22" s="89" t="s">
        <v>249</v>
      </c>
    </row>
    <row r="23" spans="1:8" ht="53.25">
      <c r="A23" s="90" t="s">
        <v>273</v>
      </c>
      <c r="B23" s="91">
        <f>SU!B21/SU!B19</f>
        <v>0.5563954033908819</v>
      </c>
      <c r="C23" s="91">
        <f>SU!C21/SU!C19</f>
        <v>0.012799727766428338</v>
      </c>
      <c r="D23" s="91">
        <f>SU!D21/SU!D19</f>
        <v>-1.775046018685321</v>
      </c>
      <c r="E23" s="91">
        <f>SU!E21/SU!E19</f>
        <v>-1.5654612399240577</v>
      </c>
      <c r="F23" s="91">
        <f>SU!F21/SU!F19</f>
        <v>-2.2992556421695287</v>
      </c>
      <c r="G23" s="91">
        <f>SU!G21/SU!G19</f>
        <v>-2.3738633886896676</v>
      </c>
      <c r="H23" s="92" t="s">
        <v>274</v>
      </c>
    </row>
    <row r="24" spans="1:8" ht="42.75">
      <c r="A24" s="96" t="s">
        <v>275</v>
      </c>
      <c r="B24" s="97">
        <f>SU!B25/SU!B38</f>
        <v>0.4436045966091182</v>
      </c>
      <c r="C24" s="97">
        <f>SU!C25/SU!C38</f>
        <v>0.9872002722335714</v>
      </c>
      <c r="D24" s="97">
        <f>SU!D25/SU!D38</f>
        <v>2.7750460186853205</v>
      </c>
      <c r="E24" s="97">
        <f>SU!E25/SU!E38</f>
        <v>2.5654612399240575</v>
      </c>
      <c r="F24" s="97">
        <f>SU!F25/SU!F38</f>
        <v>3.2992556421695296</v>
      </c>
      <c r="G24" s="97">
        <f>SU!G25/SU!G38</f>
        <v>3.373863388689667</v>
      </c>
      <c r="H24" s="98" t="s">
        <v>276</v>
      </c>
    </row>
    <row r="25" spans="1:8" ht="12.75">
      <c r="A25" s="99"/>
      <c r="B25" s="99"/>
      <c r="C25" s="99"/>
      <c r="D25" s="99"/>
      <c r="E25" s="99"/>
      <c r="F25" s="99"/>
      <c r="G25" s="99"/>
      <c r="H25" s="99"/>
    </row>
    <row r="26" spans="1:8" ht="25.5" customHeight="1">
      <c r="A26" s="100" t="s">
        <v>277</v>
      </c>
      <c r="B26" s="100"/>
      <c r="C26" s="100"/>
      <c r="D26" s="100"/>
      <c r="E26" s="100"/>
      <c r="F26" s="100"/>
      <c r="G26" s="100"/>
      <c r="H26" s="100"/>
    </row>
    <row r="27" spans="1:8" ht="25.5" customHeight="1">
      <c r="A27" s="87" t="s">
        <v>248</v>
      </c>
      <c r="B27" s="88">
        <v>1999</v>
      </c>
      <c r="C27" s="88">
        <v>2000</v>
      </c>
      <c r="D27" s="88">
        <v>2001</v>
      </c>
      <c r="E27" s="88">
        <v>2002</v>
      </c>
      <c r="F27" s="88">
        <v>2003</v>
      </c>
      <c r="G27" s="88">
        <v>2004</v>
      </c>
      <c r="H27" s="89" t="s">
        <v>249</v>
      </c>
    </row>
    <row r="28" spans="1:8" ht="74.25">
      <c r="A28" s="90" t="s">
        <v>278</v>
      </c>
      <c r="B28" s="91">
        <f>SUM(SU!B42,SU!B55,SU!B59)/SU!B19</f>
        <v>3.2271435489443383</v>
      </c>
      <c r="C28" s="91">
        <f>SUM(SU!C42,SU!C55,SU!C59)/SU!C19</f>
        <v>2.7511539098981155</v>
      </c>
      <c r="D28" s="91">
        <f>SUM(SU!D42,SU!D55,SU!D59)/SU!D19</f>
        <v>2.446507868313227</v>
      </c>
      <c r="E28" s="91">
        <f>SUM(SU!E42,SU!E55,SU!E59)/SU!E19</f>
        <v>2.133587662749355</v>
      </c>
      <c r="F28" s="91">
        <f>SUM(SU!F42,SU!F55,SU!F59)/SU!F19</f>
        <v>1.8574805457381804</v>
      </c>
      <c r="G28" s="91">
        <f>SUM(SU!G42,SU!G55,SU!G59)/SU!G19</f>
        <v>1.8382660413143013</v>
      </c>
      <c r="H28" s="92" t="s">
        <v>279</v>
      </c>
    </row>
    <row r="29" spans="1:8" ht="42.75">
      <c r="A29" s="96" t="s">
        <v>280</v>
      </c>
      <c r="B29" s="97">
        <f>SU!B42/SU!B5</f>
        <v>4.087995278469861</v>
      </c>
      <c r="C29" s="97">
        <f>SU!C42/SU!C5</f>
        <v>3.3342903852355192</v>
      </c>
      <c r="D29" s="97">
        <f>SU!D42/SU!D5</f>
        <v>3.2618498542782266</v>
      </c>
      <c r="E29" s="97">
        <f>SU!E42/SU!E5</f>
        <v>2.6447672055732507</v>
      </c>
      <c r="F29" s="97">
        <f>SU!F42/SU!F5</f>
        <v>2.355337656898632</v>
      </c>
      <c r="G29" s="97">
        <f>SU!G42/SU!G5</f>
        <v>2.5757056539719683</v>
      </c>
      <c r="H29" s="98" t="s">
        <v>281</v>
      </c>
    </row>
  </sheetData>
  <mergeCells count="6">
    <mergeCell ref="A1:H1"/>
    <mergeCell ref="A2:H2"/>
    <mergeCell ref="A9:H9"/>
    <mergeCell ref="A15:H15"/>
    <mergeCell ref="A21:H21"/>
    <mergeCell ref="A26:H26"/>
  </mergeCells>
  <printOptions horizontalCentered="1"/>
  <pageMargins left="0.9840277777777778" right="0.9840277777777778" top="1.3777777777777778" bottom="0.5909722222222222" header="0.5118055555555556" footer="0.31527777777777777"/>
  <pageSetup fitToHeight="3" fitToWidth="1" horizontalDpi="300" verticalDpi="300" orientation="landscape" paperSize="9"/>
  <headerFooter alignWithMargins="0">
    <oddFooter>&amp;LZałącznik Nr 5&amp;CStrona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DANIEL APTAPSKI</cp:lastModifiedBy>
  <cp:lastPrinted>2005-07-25T11:05:39Z</cp:lastPrinted>
  <dcterms:created xsi:type="dcterms:W3CDTF">2005-04-01T05:59:42Z</dcterms:created>
  <dcterms:modified xsi:type="dcterms:W3CDTF">2005-07-25T11:06:10Z</dcterms:modified>
  <cp:category/>
  <cp:version/>
  <cp:contentType/>
  <cp:contentStatus/>
  <cp:revision>1</cp:revision>
</cp:coreProperties>
</file>